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61EFEEE7-8F0D-44EC-BFF1-B33A10CE1FBE}" xr6:coauthVersionLast="47" xr6:coauthVersionMax="47" xr10:uidLastSave="{00000000-0000-0000-0000-000000000000}"/>
  <workbookProtection workbookAlgorithmName="SHA-512" workbookHashValue="DpBiNs8o8br16IiPzce8UYkLUrwsLL11/Ib1RbHcM5ZQYRnMrJbFUsKJYxvDJNXndro9NBSXBJ8Dlq+XQQqkjQ==" workbookSaltValue="7bNrTh7mTGxATMX+nsqVbg==" workbookSpinCount="100000" lockStructure="1"/>
  <bookViews>
    <workbookView xWindow="-120" yWindow="-120" windowWidth="20730" windowHeight="11040" xr2:uid="{00000000-000D-0000-FFFF-FFFF00000000}"/>
  </bookViews>
  <sheets>
    <sheet name="試算表" sheetId="1" r:id="rId1"/>
  </sheets>
  <definedNames>
    <definedName name="_xlnm.Print_Area" localSheetId="0">試算表!$B$1:$L$375</definedName>
    <definedName name="_xlnm.Print_Titles" localSheetId="0">試算表!$1:$15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K407" i="1" l="1"/>
  <c r="K410" i="1" l="1"/>
  <c r="L410" i="1" s="1"/>
  <c r="K409" i="1"/>
  <c r="L409" i="1" s="1"/>
  <c r="F426" i="1" l="1"/>
  <c r="L407" i="1" l="1"/>
  <c r="K408" i="1"/>
  <c r="L408" i="1" s="1"/>
  <c r="K419" i="1"/>
  <c r="L419" i="1" s="1"/>
  <c r="K414" i="1"/>
  <c r="L414" i="1" s="1"/>
  <c r="K415" i="1"/>
  <c r="L415" i="1" s="1"/>
  <c r="K416" i="1"/>
  <c r="L416" i="1" s="1"/>
  <c r="K417" i="1"/>
  <c r="L417" i="1" s="1"/>
  <c r="K418" i="1"/>
  <c r="L418" i="1" s="1"/>
  <c r="K413" i="1"/>
  <c r="L413" i="1" s="1"/>
  <c r="K412" i="1"/>
  <c r="L412" i="1" s="1"/>
  <c r="K411" i="1"/>
  <c r="L411" i="1" s="1"/>
  <c r="K405" i="1"/>
  <c r="L405" i="1" s="1"/>
  <c r="K406" i="1"/>
  <c r="L406" i="1" s="1"/>
  <c r="K404" i="1"/>
  <c r="F425" i="1"/>
  <c r="E425" i="1"/>
  <c r="E426" i="1"/>
  <c r="E423" i="1"/>
  <c r="E424" i="1"/>
  <c r="E427" i="1"/>
  <c r="E428" i="1"/>
  <c r="K2" i="1"/>
  <c r="L8" i="1"/>
  <c r="K11" i="1"/>
  <c r="B16" i="1"/>
  <c r="C16" i="1"/>
  <c r="D16" i="1"/>
  <c r="L6" i="1" l="1"/>
  <c r="J17" i="1"/>
  <c r="J18" i="1"/>
  <c r="I17" i="1"/>
  <c r="H18" i="1"/>
  <c r="H24" i="1" s="1"/>
  <c r="H30" i="1" s="1"/>
  <c r="H36" i="1" s="1"/>
  <c r="J19" i="1"/>
  <c r="L404" i="1"/>
  <c r="L7" i="1" s="1"/>
  <c r="H19" i="1"/>
  <c r="H20" i="1"/>
  <c r="H26" i="1" s="1"/>
  <c r="H32" i="1" s="1"/>
  <c r="H16" i="1"/>
  <c r="H22" i="1" s="1"/>
  <c r="H17" i="1"/>
  <c r="I23" i="1" s="1"/>
  <c r="H21" i="1"/>
  <c r="H27" i="1" s="1"/>
  <c r="H33" i="1" s="1"/>
  <c r="C17" i="1"/>
  <c r="D17" i="1"/>
  <c r="B17" i="1"/>
  <c r="B9" i="1"/>
  <c r="F16" i="1" l="1"/>
  <c r="J21" i="1"/>
  <c r="J16" i="1"/>
  <c r="E11" i="1"/>
  <c r="E12" i="1"/>
  <c r="J20" i="1"/>
  <c r="I20" i="1" s="1"/>
  <c r="I19" i="1"/>
  <c r="H39" i="1"/>
  <c r="H25" i="1"/>
  <c r="H31" i="1" s="1"/>
  <c r="J24" i="1"/>
  <c r="I24" i="1" s="1"/>
  <c r="J23" i="1"/>
  <c r="H23" i="1"/>
  <c r="H28" i="1"/>
  <c r="H38" i="1"/>
  <c r="H42" i="1"/>
  <c r="D18" i="1"/>
  <c r="C18" i="1"/>
  <c r="B18" i="1"/>
  <c r="E16" i="1" l="1"/>
  <c r="G16" i="1" s="1"/>
  <c r="F17" i="1" s="1"/>
  <c r="E17" i="1" s="1"/>
  <c r="G17" i="1" s="1"/>
  <c r="I21" i="1"/>
  <c r="I18" i="1"/>
  <c r="I16" i="1"/>
  <c r="K16" i="1" s="1"/>
  <c r="H45" i="1"/>
  <c r="H51" i="1" s="1"/>
  <c r="I25" i="1"/>
  <c r="H29" i="1"/>
  <c r="I29" i="1"/>
  <c r="J29" i="1"/>
  <c r="H34" i="1"/>
  <c r="J30" i="1"/>
  <c r="H48" i="1"/>
  <c r="H44" i="1"/>
  <c r="H37" i="1"/>
  <c r="C19" i="1"/>
  <c r="D19" i="1"/>
  <c r="B19" i="1"/>
  <c r="K17" i="1" l="1"/>
  <c r="K18" i="1" s="1"/>
  <c r="K19" i="1" s="1"/>
  <c r="J22" i="1"/>
  <c r="I22" i="1" s="1"/>
  <c r="L16" i="1"/>
  <c r="F18" i="1"/>
  <c r="E18" i="1" s="1"/>
  <c r="G18" i="1" s="1"/>
  <c r="H35" i="1"/>
  <c r="J35" i="1"/>
  <c r="I35" i="1"/>
  <c r="H40" i="1"/>
  <c r="I30" i="1"/>
  <c r="H43" i="1"/>
  <c r="H50" i="1"/>
  <c r="H57" i="1"/>
  <c r="H54" i="1"/>
  <c r="D20" i="1"/>
  <c r="C20" i="1"/>
  <c r="B20" i="1"/>
  <c r="J25" i="1" l="1"/>
  <c r="K20" i="1"/>
  <c r="L17" i="1"/>
  <c r="J41" i="1"/>
  <c r="I41" i="1"/>
  <c r="H41" i="1"/>
  <c r="H46" i="1"/>
  <c r="J36" i="1"/>
  <c r="H60" i="1"/>
  <c r="H63" i="1"/>
  <c r="H56" i="1"/>
  <c r="H49" i="1"/>
  <c r="C21" i="1"/>
  <c r="B21" i="1"/>
  <c r="D21" i="1"/>
  <c r="F19" i="1"/>
  <c r="L18" i="1"/>
  <c r="K21" i="1" l="1"/>
  <c r="K22" i="1" s="1"/>
  <c r="K23" i="1" s="1"/>
  <c r="K24" i="1" s="1"/>
  <c r="K25" i="1" s="1"/>
  <c r="J26" i="1"/>
  <c r="I26" i="1" s="1"/>
  <c r="J27" i="1"/>
  <c r="I27" i="1" s="1"/>
  <c r="J28" i="1"/>
  <c r="I28" i="1" s="1"/>
  <c r="J37" i="1"/>
  <c r="I37" i="1" s="1"/>
  <c r="I47" i="1"/>
  <c r="J47" i="1"/>
  <c r="H47" i="1"/>
  <c r="H52" i="1"/>
  <c r="I36" i="1"/>
  <c r="H69" i="1"/>
  <c r="H55" i="1"/>
  <c r="H62" i="1"/>
  <c r="H66" i="1"/>
  <c r="D22" i="1"/>
  <c r="B22" i="1"/>
  <c r="C22" i="1"/>
  <c r="E19" i="1"/>
  <c r="G19" i="1" s="1"/>
  <c r="J31" i="1" l="1"/>
  <c r="I31" i="1" s="1"/>
  <c r="K26" i="1"/>
  <c r="I53" i="1"/>
  <c r="H53" i="1"/>
  <c r="J53" i="1"/>
  <c r="H58" i="1"/>
  <c r="J42" i="1"/>
  <c r="H72" i="1"/>
  <c r="H68" i="1"/>
  <c r="H61" i="1"/>
  <c r="H75" i="1"/>
  <c r="D23" i="1"/>
  <c r="B23" i="1"/>
  <c r="C23" i="1"/>
  <c r="L19" i="1"/>
  <c r="F20" i="1"/>
  <c r="K27" i="1" l="1"/>
  <c r="J32" i="1"/>
  <c r="I32" i="1" s="1"/>
  <c r="K28" i="1"/>
  <c r="K29" i="1" s="1"/>
  <c r="K30" i="1" s="1"/>
  <c r="K31" i="1" s="1"/>
  <c r="J33" i="1"/>
  <c r="I33" i="1" s="1"/>
  <c r="J34" i="1"/>
  <c r="I34" i="1" s="1"/>
  <c r="J43" i="1"/>
  <c r="I43" i="1" s="1"/>
  <c r="J59" i="1"/>
  <c r="H59" i="1"/>
  <c r="I59" i="1"/>
  <c r="H64" i="1"/>
  <c r="I42" i="1"/>
  <c r="H74" i="1"/>
  <c r="H81" i="1"/>
  <c r="H67" i="1"/>
  <c r="H78" i="1"/>
  <c r="B24" i="1"/>
  <c r="D24" i="1"/>
  <c r="C24" i="1"/>
  <c r="E20" i="1"/>
  <c r="G20" i="1" s="1"/>
  <c r="K32" i="1" l="1"/>
  <c r="J38" i="1"/>
  <c r="I38" i="1" s="1"/>
  <c r="K33" i="1"/>
  <c r="J65" i="1"/>
  <c r="H65" i="1"/>
  <c r="I65" i="1"/>
  <c r="H70" i="1"/>
  <c r="J48" i="1"/>
  <c r="I48" i="1" s="1"/>
  <c r="H84" i="1"/>
  <c r="H73" i="1"/>
  <c r="H87" i="1"/>
  <c r="H80" i="1"/>
  <c r="D25" i="1"/>
  <c r="C25" i="1"/>
  <c r="B25" i="1"/>
  <c r="L20" i="1"/>
  <c r="F21" i="1"/>
  <c r="K34" i="1" l="1"/>
  <c r="K35" i="1" s="1"/>
  <c r="K36" i="1" s="1"/>
  <c r="K37" i="1" s="1"/>
  <c r="K38" i="1" s="1"/>
  <c r="J39" i="1"/>
  <c r="I39" i="1" s="1"/>
  <c r="J40" i="1"/>
  <c r="I40" i="1" s="1"/>
  <c r="J49" i="1"/>
  <c r="I49" i="1" s="1"/>
  <c r="H71" i="1"/>
  <c r="I71" i="1"/>
  <c r="J71" i="1"/>
  <c r="H76" i="1"/>
  <c r="J54" i="1"/>
  <c r="I54" i="1" s="1"/>
  <c r="J93" i="1"/>
  <c r="H93" i="1"/>
  <c r="I93" i="1"/>
  <c r="H90" i="1"/>
  <c r="H86" i="1"/>
  <c r="H79" i="1"/>
  <c r="C26" i="1"/>
  <c r="B26" i="1"/>
  <c r="D26" i="1"/>
  <c r="E21" i="1"/>
  <c r="G21" i="1" s="1"/>
  <c r="J44" i="1" l="1"/>
  <c r="I44" i="1" s="1"/>
  <c r="K39" i="1"/>
  <c r="H77" i="1"/>
  <c r="J77" i="1"/>
  <c r="I77" i="1"/>
  <c r="H82" i="1"/>
  <c r="J60" i="1"/>
  <c r="I60" i="1" s="1"/>
  <c r="H85" i="1"/>
  <c r="H92" i="1"/>
  <c r="H96" i="1"/>
  <c r="J96" i="1"/>
  <c r="I96" i="1"/>
  <c r="H99" i="1"/>
  <c r="I99" i="1"/>
  <c r="J99" i="1"/>
  <c r="D27" i="1"/>
  <c r="B27" i="1"/>
  <c r="C27" i="1"/>
  <c r="L21" i="1"/>
  <c r="F22" i="1"/>
  <c r="E22" i="1" s="1"/>
  <c r="G22" i="1" s="1"/>
  <c r="K40" i="1" l="1"/>
  <c r="K41" i="1" s="1"/>
  <c r="K42" i="1" s="1"/>
  <c r="K43" i="1" s="1"/>
  <c r="K44" i="1" s="1"/>
  <c r="J45" i="1"/>
  <c r="I45" i="1" s="1"/>
  <c r="J46" i="1"/>
  <c r="I46" i="1" s="1"/>
  <c r="I83" i="1"/>
  <c r="H83" i="1"/>
  <c r="J83" i="1"/>
  <c r="I88" i="1"/>
  <c r="H88" i="1"/>
  <c r="J88" i="1"/>
  <c r="J66" i="1"/>
  <c r="I66" i="1" s="1"/>
  <c r="H98" i="1"/>
  <c r="J105" i="1"/>
  <c r="I105" i="1"/>
  <c r="H105" i="1"/>
  <c r="H102" i="1"/>
  <c r="I102" i="1"/>
  <c r="J102" i="1"/>
  <c r="I91" i="1"/>
  <c r="H91" i="1"/>
  <c r="J91" i="1"/>
  <c r="C28" i="1"/>
  <c r="D28" i="1"/>
  <c r="B28" i="1"/>
  <c r="F23" i="1"/>
  <c r="E23" i="1" s="1"/>
  <c r="G23" i="1" s="1"/>
  <c r="L22" i="1"/>
  <c r="J50" i="1" l="1"/>
  <c r="I50" i="1" s="1"/>
  <c r="K45" i="1"/>
  <c r="J89" i="1"/>
  <c r="H89" i="1"/>
  <c r="I89" i="1"/>
  <c r="H94" i="1"/>
  <c r="J94" i="1"/>
  <c r="I94" i="1"/>
  <c r="J72" i="1"/>
  <c r="I72" i="1" s="1"/>
  <c r="J97" i="1"/>
  <c r="I97" i="1"/>
  <c r="H97" i="1"/>
  <c r="H111" i="1"/>
  <c r="J111" i="1"/>
  <c r="I111" i="1"/>
  <c r="H108" i="1"/>
  <c r="J108" i="1"/>
  <c r="I108" i="1"/>
  <c r="H104" i="1"/>
  <c r="D29" i="1"/>
  <c r="C29" i="1"/>
  <c r="B29" i="1"/>
  <c r="L23" i="1"/>
  <c r="F24" i="1"/>
  <c r="E24" i="1" s="1"/>
  <c r="G24" i="1" s="1"/>
  <c r="K46" i="1" l="1"/>
  <c r="K47" i="1" s="1"/>
  <c r="K48" i="1" s="1"/>
  <c r="K49" i="1" s="1"/>
  <c r="J51" i="1"/>
  <c r="I51" i="1" s="1"/>
  <c r="J52" i="1"/>
  <c r="I52" i="1" s="1"/>
  <c r="J95" i="1"/>
  <c r="H95" i="1"/>
  <c r="I95" i="1"/>
  <c r="I100" i="1"/>
  <c r="J100" i="1"/>
  <c r="H100" i="1"/>
  <c r="H117" i="1"/>
  <c r="I117" i="1"/>
  <c r="J117" i="1"/>
  <c r="H110" i="1"/>
  <c r="I114" i="1"/>
  <c r="H114" i="1"/>
  <c r="J114" i="1"/>
  <c r="I103" i="1"/>
  <c r="J103" i="1"/>
  <c r="H103" i="1"/>
  <c r="C30" i="1"/>
  <c r="B30" i="1"/>
  <c r="D30" i="1"/>
  <c r="F25" i="1"/>
  <c r="E25" i="1" s="1"/>
  <c r="G25" i="1" s="1"/>
  <c r="L24" i="1"/>
  <c r="J55" i="1" l="1"/>
  <c r="I55" i="1" s="1"/>
  <c r="K50" i="1"/>
  <c r="J101" i="1"/>
  <c r="I101" i="1"/>
  <c r="H101" i="1"/>
  <c r="I106" i="1"/>
  <c r="H106" i="1"/>
  <c r="J106" i="1"/>
  <c r="J78" i="1"/>
  <c r="I78" i="1" s="1"/>
  <c r="H109" i="1"/>
  <c r="J109" i="1"/>
  <c r="I109" i="1"/>
  <c r="H120" i="1"/>
  <c r="I120" i="1"/>
  <c r="J120" i="1"/>
  <c r="H116" i="1"/>
  <c r="H123" i="1"/>
  <c r="J123" i="1"/>
  <c r="I123" i="1"/>
  <c r="B31" i="1"/>
  <c r="D31" i="1"/>
  <c r="C31" i="1"/>
  <c r="L25" i="1"/>
  <c r="F26" i="1"/>
  <c r="E26" i="1" s="1"/>
  <c r="G26" i="1" s="1"/>
  <c r="K51" i="1" l="1"/>
  <c r="J56" i="1"/>
  <c r="I56" i="1" s="1"/>
  <c r="K52" i="1"/>
  <c r="K53" i="1" s="1"/>
  <c r="K54" i="1" s="1"/>
  <c r="K55" i="1" s="1"/>
  <c r="J57" i="1"/>
  <c r="I57" i="1" s="1"/>
  <c r="J58" i="1"/>
  <c r="I58" i="1" s="1"/>
  <c r="I107" i="1"/>
  <c r="H107" i="1"/>
  <c r="J107" i="1"/>
  <c r="J112" i="1"/>
  <c r="I112" i="1"/>
  <c r="H112" i="1"/>
  <c r="H129" i="1"/>
  <c r="J129" i="1"/>
  <c r="I129" i="1"/>
  <c r="H126" i="1"/>
  <c r="J126" i="1"/>
  <c r="I126" i="1"/>
  <c r="H122" i="1"/>
  <c r="H115" i="1"/>
  <c r="I115" i="1"/>
  <c r="J115" i="1"/>
  <c r="C32" i="1"/>
  <c r="B32" i="1"/>
  <c r="D32" i="1"/>
  <c r="L26" i="1"/>
  <c r="F27" i="1"/>
  <c r="E27" i="1" s="1"/>
  <c r="G27" i="1" s="1"/>
  <c r="J61" i="1" l="1"/>
  <c r="I61" i="1" s="1"/>
  <c r="K56" i="1"/>
  <c r="J113" i="1"/>
  <c r="I113" i="1"/>
  <c r="H113" i="1"/>
  <c r="I118" i="1"/>
  <c r="J118" i="1"/>
  <c r="H118" i="1"/>
  <c r="J84" i="1"/>
  <c r="I84" i="1" s="1"/>
  <c r="H128" i="1"/>
  <c r="H132" i="1"/>
  <c r="I132" i="1"/>
  <c r="J132" i="1"/>
  <c r="J121" i="1"/>
  <c r="I121" i="1"/>
  <c r="H121" i="1"/>
  <c r="H135" i="1"/>
  <c r="J135" i="1"/>
  <c r="I135" i="1"/>
  <c r="C33" i="1"/>
  <c r="D33" i="1"/>
  <c r="B33" i="1"/>
  <c r="F28" i="1"/>
  <c r="E28" i="1" s="1"/>
  <c r="G28" i="1" s="1"/>
  <c r="L27" i="1"/>
  <c r="K57" i="1" l="1"/>
  <c r="K58" i="1" s="1"/>
  <c r="K59" i="1" s="1"/>
  <c r="K60" i="1" s="1"/>
  <c r="K61" i="1" s="1"/>
  <c r="J62" i="1"/>
  <c r="I62" i="1" s="1"/>
  <c r="J63" i="1"/>
  <c r="I63" i="1" s="1"/>
  <c r="J64" i="1"/>
  <c r="I64" i="1" s="1"/>
  <c r="J119" i="1"/>
  <c r="I119" i="1"/>
  <c r="H119" i="1"/>
  <c r="H124" i="1"/>
  <c r="I124" i="1"/>
  <c r="J124" i="1"/>
  <c r="J90" i="1"/>
  <c r="I90" i="1"/>
  <c r="H141" i="1"/>
  <c r="J141" i="1"/>
  <c r="I141" i="1"/>
  <c r="H127" i="1"/>
  <c r="I127" i="1"/>
  <c r="J127" i="1"/>
  <c r="H134" i="1"/>
  <c r="H138" i="1"/>
  <c r="J138" i="1"/>
  <c r="I138" i="1"/>
  <c r="C34" i="1"/>
  <c r="B34" i="1"/>
  <c r="D34" i="1"/>
  <c r="L28" i="1"/>
  <c r="F29" i="1"/>
  <c r="E29" i="1" s="1"/>
  <c r="G29" i="1" s="1"/>
  <c r="J67" i="1" l="1"/>
  <c r="I67" i="1" s="1"/>
  <c r="K62" i="1"/>
  <c r="J125" i="1"/>
  <c r="I125" i="1"/>
  <c r="H125" i="1"/>
  <c r="J130" i="1"/>
  <c r="I130" i="1"/>
  <c r="H130" i="1"/>
  <c r="H140" i="1"/>
  <c r="H144" i="1"/>
  <c r="J144" i="1"/>
  <c r="I144" i="1"/>
  <c r="I133" i="1"/>
  <c r="J133" i="1"/>
  <c r="H133" i="1"/>
  <c r="I147" i="1"/>
  <c r="H147" i="1"/>
  <c r="J147" i="1"/>
  <c r="B35" i="1"/>
  <c r="D35" i="1"/>
  <c r="C35" i="1"/>
  <c r="F30" i="1"/>
  <c r="E30" i="1" s="1"/>
  <c r="G30" i="1" s="1"/>
  <c r="L29" i="1"/>
  <c r="K63" i="1" l="1"/>
  <c r="J68" i="1"/>
  <c r="I68" i="1" s="1"/>
  <c r="K64" i="1"/>
  <c r="K65" i="1" s="1"/>
  <c r="K66" i="1" s="1"/>
  <c r="K67" i="1" s="1"/>
  <c r="J69" i="1"/>
  <c r="I69" i="1" s="1"/>
  <c r="J70" i="1"/>
  <c r="I70" i="1" s="1"/>
  <c r="I85" i="1"/>
  <c r="J85" i="1"/>
  <c r="I131" i="1"/>
  <c r="J131" i="1"/>
  <c r="H131" i="1"/>
  <c r="H136" i="1"/>
  <c r="J136" i="1"/>
  <c r="I136" i="1"/>
  <c r="H139" i="1"/>
  <c r="J139" i="1"/>
  <c r="I139" i="1"/>
  <c r="H146" i="1"/>
  <c r="I153" i="1"/>
  <c r="J153" i="1"/>
  <c r="H153" i="1"/>
  <c r="H150" i="1"/>
  <c r="I150" i="1"/>
  <c r="J150" i="1"/>
  <c r="B36" i="1"/>
  <c r="C36" i="1"/>
  <c r="D36" i="1"/>
  <c r="F31" i="1"/>
  <c r="E31" i="1" s="1"/>
  <c r="G31" i="1" s="1"/>
  <c r="L30" i="1"/>
  <c r="J73" i="1" l="1"/>
  <c r="I73" i="1" s="1"/>
  <c r="K68" i="1"/>
  <c r="J137" i="1"/>
  <c r="H137" i="1"/>
  <c r="I137" i="1"/>
  <c r="H142" i="1"/>
  <c r="I142" i="1"/>
  <c r="J142" i="1"/>
  <c r="H156" i="1"/>
  <c r="J156" i="1"/>
  <c r="I156" i="1"/>
  <c r="H152" i="1"/>
  <c r="H159" i="1"/>
  <c r="J159" i="1"/>
  <c r="I159" i="1"/>
  <c r="I145" i="1"/>
  <c r="J145" i="1"/>
  <c r="H145" i="1"/>
  <c r="C37" i="1"/>
  <c r="D37" i="1"/>
  <c r="B37" i="1"/>
  <c r="L31" i="1"/>
  <c r="F32" i="1"/>
  <c r="E32" i="1" s="1"/>
  <c r="G32" i="1" s="1"/>
  <c r="K69" i="1" l="1"/>
  <c r="K70" i="1" s="1"/>
  <c r="K71" i="1" s="1"/>
  <c r="K72" i="1" s="1"/>
  <c r="K73" i="1" s="1"/>
  <c r="J74" i="1"/>
  <c r="I74" i="1" s="1"/>
  <c r="J75" i="1"/>
  <c r="I75" i="1" s="1"/>
  <c r="J76" i="1"/>
  <c r="I76" i="1" s="1"/>
  <c r="J143" i="1"/>
  <c r="I143" i="1"/>
  <c r="H143" i="1"/>
  <c r="H148" i="1"/>
  <c r="J148" i="1"/>
  <c r="I148" i="1"/>
  <c r="J92" i="1"/>
  <c r="I92" i="1" s="1"/>
  <c r="J151" i="1"/>
  <c r="I151" i="1"/>
  <c r="H151" i="1"/>
  <c r="H158" i="1"/>
  <c r="H162" i="1"/>
  <c r="I162" i="1"/>
  <c r="J162" i="1"/>
  <c r="I165" i="1"/>
  <c r="J165" i="1"/>
  <c r="H165" i="1"/>
  <c r="B38" i="1"/>
  <c r="C38" i="1"/>
  <c r="D38" i="1"/>
  <c r="F33" i="1"/>
  <c r="E33" i="1" s="1"/>
  <c r="G33" i="1" s="1"/>
  <c r="L32" i="1"/>
  <c r="J79" i="1" l="1"/>
  <c r="I79" i="1" s="1"/>
  <c r="K74" i="1"/>
  <c r="H149" i="1"/>
  <c r="J149" i="1"/>
  <c r="I149" i="1"/>
  <c r="I154" i="1"/>
  <c r="J154" i="1"/>
  <c r="H154" i="1"/>
  <c r="I171" i="1"/>
  <c r="H171" i="1"/>
  <c r="J171" i="1"/>
  <c r="H168" i="1"/>
  <c r="J168" i="1"/>
  <c r="I168" i="1"/>
  <c r="H164" i="1"/>
  <c r="I157" i="1"/>
  <c r="J157" i="1"/>
  <c r="H157" i="1"/>
  <c r="C39" i="1"/>
  <c r="D39" i="1"/>
  <c r="B39" i="1"/>
  <c r="F34" i="1"/>
  <c r="E34" i="1" s="1"/>
  <c r="G34" i="1" s="1"/>
  <c r="L33" i="1"/>
  <c r="K75" i="1" l="1"/>
  <c r="K76" i="1" s="1"/>
  <c r="K77" i="1" s="1"/>
  <c r="K78" i="1" s="1"/>
  <c r="K79" i="1" s="1"/>
  <c r="J80" i="1"/>
  <c r="I80" i="1" s="1"/>
  <c r="J81" i="1"/>
  <c r="I81" i="1" s="1"/>
  <c r="J82" i="1"/>
  <c r="I82" i="1"/>
  <c r="I155" i="1"/>
  <c r="J155" i="1"/>
  <c r="H155" i="1"/>
  <c r="H160" i="1"/>
  <c r="J160" i="1"/>
  <c r="I160" i="1"/>
  <c r="J98" i="1"/>
  <c r="I98" i="1" s="1"/>
  <c r="H163" i="1"/>
  <c r="J163" i="1"/>
  <c r="I163" i="1"/>
  <c r="H170" i="1"/>
  <c r="I177" i="1"/>
  <c r="J177" i="1"/>
  <c r="H177" i="1"/>
  <c r="H174" i="1"/>
  <c r="I174" i="1"/>
  <c r="J174" i="1"/>
  <c r="B40" i="1"/>
  <c r="C40" i="1"/>
  <c r="D40" i="1"/>
  <c r="L34" i="1"/>
  <c r="F35" i="1"/>
  <c r="E35" i="1" s="1"/>
  <c r="G35" i="1" s="1"/>
  <c r="K80" i="1" l="1"/>
  <c r="J86" i="1" s="1"/>
  <c r="I86" i="1" s="1"/>
  <c r="H161" i="1"/>
  <c r="J161" i="1"/>
  <c r="I161" i="1"/>
  <c r="I166" i="1"/>
  <c r="H166" i="1"/>
  <c r="J166" i="1"/>
  <c r="H176" i="1"/>
  <c r="H180" i="1"/>
  <c r="J180" i="1"/>
  <c r="I180" i="1"/>
  <c r="I183" i="1"/>
  <c r="J183" i="1"/>
  <c r="H183" i="1"/>
  <c r="J169" i="1"/>
  <c r="I169" i="1"/>
  <c r="H169" i="1"/>
  <c r="B41" i="1"/>
  <c r="D41" i="1"/>
  <c r="C41" i="1"/>
  <c r="L35" i="1"/>
  <c r="F36" i="1"/>
  <c r="E36" i="1" s="1"/>
  <c r="G36" i="1" s="1"/>
  <c r="K81" i="1" l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I87" i="1"/>
  <c r="J104" i="1"/>
  <c r="I104" i="1" s="1"/>
  <c r="K99" i="1"/>
  <c r="K100" i="1" s="1"/>
  <c r="K101" i="1" s="1"/>
  <c r="K102" i="1" s="1"/>
  <c r="K103" i="1" s="1"/>
  <c r="K104" i="1" s="1"/>
  <c r="J87" i="1"/>
  <c r="H167" i="1"/>
  <c r="J167" i="1"/>
  <c r="I167" i="1"/>
  <c r="H172" i="1"/>
  <c r="J172" i="1"/>
  <c r="I172" i="1"/>
  <c r="I175" i="1"/>
  <c r="H175" i="1"/>
  <c r="J175" i="1"/>
  <c r="H186" i="1"/>
  <c r="I186" i="1"/>
  <c r="J186" i="1"/>
  <c r="H182" i="1"/>
  <c r="H189" i="1"/>
  <c r="I189" i="1"/>
  <c r="J189" i="1"/>
  <c r="B42" i="1"/>
  <c r="C42" i="1"/>
  <c r="D42" i="1"/>
  <c r="L36" i="1"/>
  <c r="F37" i="1"/>
  <c r="E37" i="1" s="1"/>
  <c r="G37" i="1" s="1"/>
  <c r="I173" i="1" l="1"/>
  <c r="J173" i="1"/>
  <c r="H173" i="1"/>
  <c r="I178" i="1"/>
  <c r="H178" i="1"/>
  <c r="J178" i="1"/>
  <c r="K105" i="1"/>
  <c r="K106" i="1" s="1"/>
  <c r="K107" i="1" s="1"/>
  <c r="K108" i="1" s="1"/>
  <c r="K109" i="1" s="1"/>
  <c r="J110" i="1"/>
  <c r="I110" i="1" s="1"/>
  <c r="I195" i="1"/>
  <c r="H195" i="1"/>
  <c r="J195" i="1"/>
  <c r="H192" i="1"/>
  <c r="J192" i="1"/>
  <c r="I192" i="1"/>
  <c r="I181" i="1"/>
  <c r="H181" i="1"/>
  <c r="J181" i="1"/>
  <c r="H188" i="1"/>
  <c r="C43" i="1"/>
  <c r="D43" i="1"/>
  <c r="B43" i="1"/>
  <c r="F38" i="1"/>
  <c r="E38" i="1" s="1"/>
  <c r="G38" i="1" s="1"/>
  <c r="L37" i="1"/>
  <c r="H179" i="1" l="1"/>
  <c r="J179" i="1"/>
  <c r="I179" i="1"/>
  <c r="K110" i="1"/>
  <c r="K111" i="1" s="1"/>
  <c r="K112" i="1" s="1"/>
  <c r="K113" i="1" s="1"/>
  <c r="K114" i="1" s="1"/>
  <c r="K115" i="1" s="1"/>
  <c r="H184" i="1"/>
  <c r="J184" i="1"/>
  <c r="I184" i="1"/>
  <c r="J116" i="1"/>
  <c r="I116" i="1" s="1"/>
  <c r="H194" i="1"/>
  <c r="J187" i="1"/>
  <c r="I187" i="1"/>
  <c r="H187" i="1"/>
  <c r="H198" i="1"/>
  <c r="I198" i="1"/>
  <c r="J198" i="1"/>
  <c r="J201" i="1"/>
  <c r="H201" i="1"/>
  <c r="I201" i="1"/>
  <c r="B44" i="1"/>
  <c r="C44" i="1"/>
  <c r="D44" i="1"/>
  <c r="F39" i="1"/>
  <c r="E39" i="1" s="1"/>
  <c r="G39" i="1" s="1"/>
  <c r="L38" i="1"/>
  <c r="J185" i="1" l="1"/>
  <c r="I185" i="1"/>
  <c r="H185" i="1"/>
  <c r="K116" i="1"/>
  <c r="J122" i="1" s="1"/>
  <c r="I122" i="1" s="1"/>
  <c r="H190" i="1"/>
  <c r="J190" i="1"/>
  <c r="I190" i="1"/>
  <c r="I193" i="1"/>
  <c r="H193" i="1"/>
  <c r="J193" i="1"/>
  <c r="I207" i="1"/>
  <c r="J207" i="1"/>
  <c r="H207" i="1"/>
  <c r="H204" i="1"/>
  <c r="J204" i="1"/>
  <c r="I204" i="1"/>
  <c r="H200" i="1"/>
  <c r="B45" i="1"/>
  <c r="D45" i="1"/>
  <c r="C45" i="1"/>
  <c r="F40" i="1"/>
  <c r="E40" i="1" s="1"/>
  <c r="G40" i="1" s="1"/>
  <c r="L39" i="1"/>
  <c r="K117" i="1" l="1"/>
  <c r="I191" i="1"/>
  <c r="H191" i="1"/>
  <c r="J191" i="1"/>
  <c r="H196" i="1"/>
  <c r="I196" i="1"/>
  <c r="J196" i="1"/>
  <c r="H210" i="1"/>
  <c r="I210" i="1"/>
  <c r="J210" i="1"/>
  <c r="I199" i="1"/>
  <c r="H199" i="1"/>
  <c r="J199" i="1"/>
  <c r="H206" i="1"/>
  <c r="J213" i="1"/>
  <c r="H213" i="1"/>
  <c r="I213" i="1"/>
  <c r="B46" i="1"/>
  <c r="C46" i="1"/>
  <c r="D46" i="1"/>
  <c r="F41" i="1"/>
  <c r="E41" i="1" s="1"/>
  <c r="G41" i="1" s="1"/>
  <c r="L40" i="1"/>
  <c r="K118" i="1"/>
  <c r="J197" i="1" l="1"/>
  <c r="H197" i="1"/>
  <c r="I197" i="1"/>
  <c r="H202" i="1"/>
  <c r="J202" i="1"/>
  <c r="I202" i="1"/>
  <c r="H216" i="1"/>
  <c r="J216" i="1"/>
  <c r="I216" i="1"/>
  <c r="I219" i="1"/>
  <c r="H219" i="1"/>
  <c r="J219" i="1"/>
  <c r="H212" i="1"/>
  <c r="I205" i="1"/>
  <c r="H205" i="1"/>
  <c r="J205" i="1"/>
  <c r="C47" i="1"/>
  <c r="D47" i="1"/>
  <c r="B47" i="1"/>
  <c r="L41" i="1"/>
  <c r="F42" i="1"/>
  <c r="E42" i="1" s="1"/>
  <c r="G42" i="1" s="1"/>
  <c r="K119" i="1"/>
  <c r="J203" i="1" l="1"/>
  <c r="I203" i="1"/>
  <c r="H203" i="1"/>
  <c r="H208" i="1"/>
  <c r="J208" i="1"/>
  <c r="I208" i="1"/>
  <c r="H211" i="1"/>
  <c r="J211" i="1"/>
  <c r="I211" i="1"/>
  <c r="I225" i="1"/>
  <c r="H225" i="1"/>
  <c r="J225" i="1"/>
  <c r="H222" i="1"/>
  <c r="I222" i="1"/>
  <c r="J222" i="1"/>
  <c r="H218" i="1"/>
  <c r="C48" i="1"/>
  <c r="B48" i="1"/>
  <c r="D48" i="1"/>
  <c r="F43" i="1"/>
  <c r="E43" i="1" s="1"/>
  <c r="G43" i="1" s="1"/>
  <c r="L42" i="1"/>
  <c r="K120" i="1"/>
  <c r="J209" i="1" l="1"/>
  <c r="I209" i="1"/>
  <c r="H209" i="1"/>
  <c r="I214" i="1"/>
  <c r="H214" i="1"/>
  <c r="J214" i="1"/>
  <c r="H224" i="1"/>
  <c r="H228" i="1"/>
  <c r="J228" i="1"/>
  <c r="I228" i="1"/>
  <c r="J231" i="1"/>
  <c r="H231" i="1"/>
  <c r="I231" i="1"/>
  <c r="I217" i="1"/>
  <c r="J217" i="1"/>
  <c r="H217" i="1"/>
  <c r="B49" i="1"/>
  <c r="D49" i="1"/>
  <c r="C49" i="1"/>
  <c r="F44" i="1"/>
  <c r="E44" i="1" s="1"/>
  <c r="G44" i="1" s="1"/>
  <c r="L43" i="1"/>
  <c r="K121" i="1"/>
  <c r="H215" i="1" l="1"/>
  <c r="J215" i="1"/>
  <c r="I215" i="1"/>
  <c r="I220" i="1"/>
  <c r="H220" i="1"/>
  <c r="J220" i="1"/>
  <c r="H230" i="1"/>
  <c r="I223" i="1"/>
  <c r="H223" i="1"/>
  <c r="J223" i="1"/>
  <c r="I237" i="1"/>
  <c r="J237" i="1"/>
  <c r="H237" i="1"/>
  <c r="H234" i="1"/>
  <c r="I234" i="1"/>
  <c r="J234" i="1"/>
  <c r="B50" i="1"/>
  <c r="C50" i="1"/>
  <c r="D50" i="1"/>
  <c r="L44" i="1"/>
  <c r="F45" i="1"/>
  <c r="E45" i="1" s="1"/>
  <c r="G45" i="1" s="1"/>
  <c r="K122" i="1"/>
  <c r="J128" i="1" s="1"/>
  <c r="I128" i="1" s="1"/>
  <c r="I221" i="1" l="1"/>
  <c r="J221" i="1"/>
  <c r="H221" i="1"/>
  <c r="H226" i="1"/>
  <c r="J226" i="1"/>
  <c r="I226" i="1"/>
  <c r="H240" i="1"/>
  <c r="J240" i="1"/>
  <c r="I240" i="1"/>
  <c r="H243" i="1"/>
  <c r="J243" i="1"/>
  <c r="I243" i="1"/>
  <c r="I229" i="1"/>
  <c r="H229" i="1"/>
  <c r="J229" i="1"/>
  <c r="H236" i="1"/>
  <c r="C51" i="1"/>
  <c r="D51" i="1"/>
  <c r="B51" i="1"/>
  <c r="F46" i="1"/>
  <c r="E46" i="1" s="1"/>
  <c r="G46" i="1" s="1"/>
  <c r="L45" i="1"/>
  <c r="K123" i="1"/>
  <c r="J227" i="1" l="1"/>
  <c r="I227" i="1"/>
  <c r="H227" i="1"/>
  <c r="I232" i="1"/>
  <c r="H232" i="1"/>
  <c r="J232" i="1"/>
  <c r="J235" i="1"/>
  <c r="I235" i="1"/>
  <c r="H235" i="1"/>
  <c r="H249" i="1"/>
  <c r="I249" i="1"/>
  <c r="J249" i="1"/>
  <c r="H242" i="1"/>
  <c r="H246" i="1"/>
  <c r="I246" i="1"/>
  <c r="J246" i="1"/>
  <c r="B52" i="1"/>
  <c r="C52" i="1"/>
  <c r="D52" i="1"/>
  <c r="F47" i="1"/>
  <c r="E47" i="1" s="1"/>
  <c r="G47" i="1" s="1"/>
  <c r="L46" i="1"/>
  <c r="K124" i="1"/>
  <c r="I233" i="1" l="1"/>
  <c r="H233" i="1"/>
  <c r="J233" i="1"/>
  <c r="J238" i="1"/>
  <c r="H238" i="1"/>
  <c r="I238" i="1"/>
  <c r="H252" i="1"/>
  <c r="J252" i="1"/>
  <c r="I252" i="1"/>
  <c r="H248" i="1"/>
  <c r="J255" i="1"/>
  <c r="H255" i="1"/>
  <c r="I255" i="1"/>
  <c r="I241" i="1"/>
  <c r="H241" i="1"/>
  <c r="J241" i="1"/>
  <c r="C53" i="1"/>
  <c r="D53" i="1"/>
  <c r="B53" i="1"/>
  <c r="F48" i="1"/>
  <c r="E48" i="1" s="1"/>
  <c r="G48" i="1" s="1"/>
  <c r="L47" i="1"/>
  <c r="K125" i="1"/>
  <c r="H239" i="1" l="1"/>
  <c r="J239" i="1"/>
  <c r="I239" i="1"/>
  <c r="I244" i="1"/>
  <c r="J244" i="1"/>
  <c r="H244" i="1"/>
  <c r="H247" i="1"/>
  <c r="I247" i="1"/>
  <c r="J247" i="1"/>
  <c r="J261" i="1"/>
  <c r="H261" i="1"/>
  <c r="I261" i="1"/>
  <c r="H254" i="1"/>
  <c r="H258" i="1"/>
  <c r="I258" i="1"/>
  <c r="J258" i="1"/>
  <c r="B54" i="1"/>
  <c r="C54" i="1"/>
  <c r="D54" i="1"/>
  <c r="F49" i="1"/>
  <c r="E49" i="1" s="1"/>
  <c r="G49" i="1" s="1"/>
  <c r="L48" i="1"/>
  <c r="K126" i="1"/>
  <c r="H245" i="1" l="1"/>
  <c r="J245" i="1"/>
  <c r="I245" i="1"/>
  <c r="H250" i="1"/>
  <c r="J250" i="1"/>
  <c r="I250" i="1"/>
  <c r="H264" i="1"/>
  <c r="I264" i="1"/>
  <c r="J264" i="1"/>
  <c r="H260" i="1"/>
  <c r="H253" i="1"/>
  <c r="I253" i="1"/>
  <c r="J253" i="1"/>
  <c r="H267" i="1"/>
  <c r="J267" i="1"/>
  <c r="I267" i="1"/>
  <c r="C55" i="1"/>
  <c r="D55" i="1"/>
  <c r="B55" i="1"/>
  <c r="L49" i="1"/>
  <c r="F50" i="1"/>
  <c r="E50" i="1" s="1"/>
  <c r="G50" i="1" s="1"/>
  <c r="K127" i="1"/>
  <c r="J251" i="1" l="1"/>
  <c r="I251" i="1"/>
  <c r="H251" i="1"/>
  <c r="I256" i="1"/>
  <c r="H256" i="1"/>
  <c r="J256" i="1"/>
  <c r="H259" i="1"/>
  <c r="J259" i="1"/>
  <c r="I259" i="1"/>
  <c r="H266" i="1"/>
  <c r="H273" i="1"/>
  <c r="J273" i="1"/>
  <c r="I273" i="1"/>
  <c r="H270" i="1"/>
  <c r="J270" i="1"/>
  <c r="I270" i="1"/>
  <c r="B56" i="1"/>
  <c r="C56" i="1"/>
  <c r="D56" i="1"/>
  <c r="F51" i="1"/>
  <c r="E51" i="1" s="1"/>
  <c r="G51" i="1" s="1"/>
  <c r="L50" i="1"/>
  <c r="K128" i="1"/>
  <c r="J134" i="1" s="1"/>
  <c r="I134" i="1" s="1"/>
  <c r="I257" i="1" l="1"/>
  <c r="J257" i="1"/>
  <c r="H257" i="1"/>
  <c r="I262" i="1"/>
  <c r="H262" i="1"/>
  <c r="J262" i="1"/>
  <c r="H276" i="1"/>
  <c r="I276" i="1"/>
  <c r="J276" i="1"/>
  <c r="H272" i="1"/>
  <c r="J265" i="1"/>
  <c r="H265" i="1"/>
  <c r="I265" i="1"/>
  <c r="H279" i="1"/>
  <c r="J279" i="1"/>
  <c r="I279" i="1"/>
  <c r="B57" i="1"/>
  <c r="D57" i="1"/>
  <c r="C57" i="1"/>
  <c r="L51" i="1"/>
  <c r="F52" i="1"/>
  <c r="E52" i="1" s="1"/>
  <c r="G52" i="1" s="1"/>
  <c r="K129" i="1"/>
  <c r="H263" i="1" l="1"/>
  <c r="J263" i="1"/>
  <c r="I263" i="1"/>
  <c r="I268" i="1"/>
  <c r="H268" i="1"/>
  <c r="J268" i="1"/>
  <c r="H278" i="1"/>
  <c r="H285" i="1"/>
  <c r="J285" i="1"/>
  <c r="I285" i="1"/>
  <c r="H271" i="1"/>
  <c r="J271" i="1"/>
  <c r="I271" i="1"/>
  <c r="H282" i="1"/>
  <c r="J282" i="1"/>
  <c r="I282" i="1"/>
  <c r="B58" i="1"/>
  <c r="C58" i="1"/>
  <c r="D58" i="1"/>
  <c r="F53" i="1"/>
  <c r="E53" i="1" s="1"/>
  <c r="G53" i="1" s="1"/>
  <c r="L52" i="1"/>
  <c r="K130" i="1"/>
  <c r="I269" i="1" l="1"/>
  <c r="J269" i="1"/>
  <c r="H269" i="1"/>
  <c r="H274" i="1"/>
  <c r="J274" i="1"/>
  <c r="I274" i="1"/>
  <c r="H288" i="1"/>
  <c r="I288" i="1"/>
  <c r="J288" i="1"/>
  <c r="I277" i="1"/>
  <c r="J277" i="1"/>
  <c r="H277" i="1"/>
  <c r="H284" i="1"/>
  <c r="I291" i="1"/>
  <c r="J291" i="1"/>
  <c r="H291" i="1"/>
  <c r="B59" i="1"/>
  <c r="D59" i="1"/>
  <c r="C59" i="1"/>
  <c r="L53" i="1"/>
  <c r="F54" i="1"/>
  <c r="E54" i="1" s="1"/>
  <c r="G54" i="1" s="1"/>
  <c r="K131" i="1"/>
  <c r="H275" i="1" l="1"/>
  <c r="I275" i="1"/>
  <c r="J275" i="1"/>
  <c r="H280" i="1"/>
  <c r="I280" i="1"/>
  <c r="J280" i="1"/>
  <c r="I297" i="1"/>
  <c r="H297" i="1"/>
  <c r="J297" i="1"/>
  <c r="H283" i="1"/>
  <c r="I283" i="1"/>
  <c r="J283" i="1"/>
  <c r="H290" i="1"/>
  <c r="H294" i="1"/>
  <c r="J294" i="1"/>
  <c r="I294" i="1"/>
  <c r="C60" i="1"/>
  <c r="B60" i="1"/>
  <c r="D60" i="1"/>
  <c r="F55" i="1"/>
  <c r="E55" i="1" s="1"/>
  <c r="G55" i="1" s="1"/>
  <c r="L54" i="1"/>
  <c r="K132" i="1"/>
  <c r="J281" i="1" l="1"/>
  <c r="H281" i="1"/>
  <c r="I281" i="1"/>
  <c r="J286" i="1"/>
  <c r="I286" i="1"/>
  <c r="H286" i="1"/>
  <c r="H300" i="1"/>
  <c r="I300" i="1"/>
  <c r="J300" i="1"/>
  <c r="H296" i="1"/>
  <c r="I303" i="1"/>
  <c r="H303" i="1"/>
  <c r="J303" i="1"/>
  <c r="J289" i="1"/>
  <c r="I289" i="1"/>
  <c r="H289" i="1"/>
  <c r="B61" i="1"/>
  <c r="D61" i="1"/>
  <c r="C61" i="1"/>
  <c r="L55" i="1"/>
  <c r="F56" i="1"/>
  <c r="E56" i="1" s="1"/>
  <c r="G56" i="1" s="1"/>
  <c r="K133" i="1"/>
  <c r="J287" i="1" l="1"/>
  <c r="H287" i="1"/>
  <c r="I287" i="1"/>
  <c r="H292" i="1"/>
  <c r="I292" i="1"/>
  <c r="J292" i="1"/>
  <c r="J295" i="1"/>
  <c r="I295" i="1"/>
  <c r="H295" i="1"/>
  <c r="J309" i="1"/>
  <c r="H309" i="1"/>
  <c r="I309" i="1"/>
  <c r="H302" i="1"/>
  <c r="H306" i="1"/>
  <c r="J306" i="1"/>
  <c r="I306" i="1"/>
  <c r="B62" i="1"/>
  <c r="C62" i="1"/>
  <c r="D62" i="1"/>
  <c r="L56" i="1"/>
  <c r="F57" i="1"/>
  <c r="E57" i="1" s="1"/>
  <c r="G57" i="1" s="1"/>
  <c r="K134" i="1"/>
  <c r="J140" i="1" s="1"/>
  <c r="I140" i="1" s="1"/>
  <c r="H293" i="1" l="1"/>
  <c r="J293" i="1"/>
  <c r="I293" i="1"/>
  <c r="I298" i="1"/>
  <c r="J298" i="1"/>
  <c r="H298" i="1"/>
  <c r="H312" i="1"/>
  <c r="I312" i="1"/>
  <c r="J312" i="1"/>
  <c r="H308" i="1"/>
  <c r="H315" i="1"/>
  <c r="J315" i="1"/>
  <c r="I315" i="1"/>
  <c r="I301" i="1"/>
  <c r="H301" i="1"/>
  <c r="J301" i="1"/>
  <c r="B63" i="1"/>
  <c r="D63" i="1"/>
  <c r="C63" i="1"/>
  <c r="L57" i="1"/>
  <c r="F58" i="1"/>
  <c r="E58" i="1" s="1"/>
  <c r="G58" i="1" s="1"/>
  <c r="K135" i="1"/>
  <c r="I299" i="1" l="1"/>
  <c r="J299" i="1"/>
  <c r="H299" i="1"/>
  <c r="H304" i="1"/>
  <c r="J304" i="1"/>
  <c r="I304" i="1"/>
  <c r="I307" i="1"/>
  <c r="J307" i="1"/>
  <c r="H307" i="1"/>
  <c r="I321" i="1"/>
  <c r="H321" i="1"/>
  <c r="J321" i="1"/>
  <c r="H314" i="1"/>
  <c r="H318" i="1"/>
  <c r="J318" i="1"/>
  <c r="I318" i="1"/>
  <c r="B64" i="1"/>
  <c r="C64" i="1"/>
  <c r="D64" i="1"/>
  <c r="L58" i="1"/>
  <c r="F59" i="1"/>
  <c r="E59" i="1" s="1"/>
  <c r="G59" i="1" s="1"/>
  <c r="K136" i="1"/>
  <c r="J305" i="1" l="1"/>
  <c r="H305" i="1"/>
  <c r="I305" i="1"/>
  <c r="H310" i="1"/>
  <c r="J310" i="1"/>
  <c r="I310" i="1"/>
  <c r="H324" i="1"/>
  <c r="J324" i="1"/>
  <c r="I324" i="1"/>
  <c r="H320" i="1"/>
  <c r="J327" i="1"/>
  <c r="I327" i="1"/>
  <c r="H327" i="1"/>
  <c r="J313" i="1"/>
  <c r="I313" i="1"/>
  <c r="H313" i="1"/>
  <c r="B65" i="1"/>
  <c r="D65" i="1"/>
  <c r="C65" i="1"/>
  <c r="F60" i="1"/>
  <c r="E60" i="1" s="1"/>
  <c r="G60" i="1" s="1"/>
  <c r="L59" i="1"/>
  <c r="K137" i="1"/>
  <c r="I311" i="1" l="1"/>
  <c r="H311" i="1"/>
  <c r="J311" i="1"/>
  <c r="I316" i="1"/>
  <c r="H316" i="1"/>
  <c r="J316" i="1"/>
  <c r="J333" i="1"/>
  <c r="I333" i="1"/>
  <c r="H333" i="1"/>
  <c r="H326" i="1"/>
  <c r="J319" i="1"/>
  <c r="I319" i="1"/>
  <c r="H319" i="1"/>
  <c r="H330" i="1"/>
  <c r="I330" i="1"/>
  <c r="J330" i="1"/>
  <c r="C66" i="1"/>
  <c r="B66" i="1"/>
  <c r="D66" i="1"/>
  <c r="L60" i="1"/>
  <c r="F61" i="1"/>
  <c r="E61" i="1" s="1"/>
  <c r="G61" i="1" s="1"/>
  <c r="K138" i="1"/>
  <c r="I317" i="1" l="1"/>
  <c r="J317" i="1"/>
  <c r="H317" i="1"/>
  <c r="J322" i="1"/>
  <c r="H322" i="1"/>
  <c r="I322" i="1"/>
  <c r="H336" i="1"/>
  <c r="I336" i="1"/>
  <c r="J336" i="1"/>
  <c r="I325" i="1"/>
  <c r="H325" i="1"/>
  <c r="J325" i="1"/>
  <c r="H332" i="1"/>
  <c r="I339" i="1"/>
  <c r="H339" i="1"/>
  <c r="J339" i="1"/>
  <c r="B67" i="1"/>
  <c r="D67" i="1"/>
  <c r="C67" i="1"/>
  <c r="L61" i="1"/>
  <c r="F62" i="1"/>
  <c r="E62" i="1" s="1"/>
  <c r="G62" i="1" s="1"/>
  <c r="K139" i="1"/>
  <c r="H323" i="1" l="1"/>
  <c r="J323" i="1"/>
  <c r="I323" i="1"/>
  <c r="J328" i="1"/>
  <c r="I328" i="1"/>
  <c r="H328" i="1"/>
  <c r="I345" i="1"/>
  <c r="J345" i="1"/>
  <c r="H345" i="1"/>
  <c r="H338" i="1"/>
  <c r="J331" i="1"/>
  <c r="I331" i="1"/>
  <c r="H331" i="1"/>
  <c r="H342" i="1"/>
  <c r="I342" i="1"/>
  <c r="J342" i="1"/>
  <c r="C68" i="1"/>
  <c r="B68" i="1"/>
  <c r="D68" i="1"/>
  <c r="F63" i="1"/>
  <c r="E63" i="1" s="1"/>
  <c r="G63" i="1" s="1"/>
  <c r="L62" i="1"/>
  <c r="K140" i="1"/>
  <c r="J146" i="1" s="1"/>
  <c r="I146" i="1" s="1"/>
  <c r="H329" i="1" l="1"/>
  <c r="I329" i="1"/>
  <c r="J329" i="1"/>
  <c r="J334" i="1"/>
  <c r="I334" i="1"/>
  <c r="H334" i="1"/>
  <c r="H348" i="1"/>
  <c r="I348" i="1"/>
  <c r="J348" i="1"/>
  <c r="I337" i="1"/>
  <c r="H337" i="1"/>
  <c r="J337" i="1"/>
  <c r="H344" i="1"/>
  <c r="I351" i="1"/>
  <c r="J351" i="1"/>
  <c r="H351" i="1"/>
  <c r="C69" i="1"/>
  <c r="D69" i="1"/>
  <c r="B69" i="1"/>
  <c r="F64" i="1"/>
  <c r="E64" i="1" s="1"/>
  <c r="G64" i="1" s="1"/>
  <c r="L63" i="1"/>
  <c r="K141" i="1"/>
  <c r="J335" i="1" l="1"/>
  <c r="H335" i="1"/>
  <c r="I335" i="1"/>
  <c r="I340" i="1"/>
  <c r="H340" i="1"/>
  <c r="J340" i="1"/>
  <c r="J357" i="1"/>
  <c r="I357" i="1"/>
  <c r="H357" i="1"/>
  <c r="H350" i="1"/>
  <c r="H343" i="1"/>
  <c r="J343" i="1"/>
  <c r="I343" i="1"/>
  <c r="H354" i="1"/>
  <c r="I354" i="1"/>
  <c r="J354" i="1"/>
  <c r="C70" i="1"/>
  <c r="B70" i="1"/>
  <c r="D70" i="1"/>
  <c r="F65" i="1"/>
  <c r="E65" i="1" s="1"/>
  <c r="G65" i="1" s="1"/>
  <c r="L64" i="1"/>
  <c r="K142" i="1"/>
  <c r="I341" i="1" l="1"/>
  <c r="H341" i="1"/>
  <c r="J341" i="1"/>
  <c r="J346" i="1"/>
  <c r="I346" i="1"/>
  <c r="H346" i="1"/>
  <c r="H360" i="1"/>
  <c r="I360" i="1"/>
  <c r="J360" i="1"/>
  <c r="J349" i="1"/>
  <c r="H349" i="1"/>
  <c r="I349" i="1"/>
  <c r="H356" i="1"/>
  <c r="I363" i="1"/>
  <c r="H363" i="1"/>
  <c r="J363" i="1"/>
  <c r="C71" i="1"/>
  <c r="D71" i="1"/>
  <c r="B71" i="1"/>
  <c r="L65" i="1"/>
  <c r="F66" i="1"/>
  <c r="E66" i="1" s="1"/>
  <c r="G66" i="1" s="1"/>
  <c r="K143" i="1"/>
  <c r="J347" i="1" l="1"/>
  <c r="I347" i="1"/>
  <c r="H347" i="1"/>
  <c r="H352" i="1"/>
  <c r="J352" i="1"/>
  <c r="I352" i="1"/>
  <c r="H362" i="1"/>
  <c r="H369" i="1"/>
  <c r="I369" i="1"/>
  <c r="J369" i="1"/>
  <c r="H355" i="1"/>
  <c r="J355" i="1"/>
  <c r="I355" i="1"/>
  <c r="H366" i="1"/>
  <c r="I366" i="1"/>
  <c r="J366" i="1"/>
  <c r="C72" i="1"/>
  <c r="B72" i="1"/>
  <c r="D72" i="1"/>
  <c r="F67" i="1"/>
  <c r="E67" i="1" s="1"/>
  <c r="G67" i="1" s="1"/>
  <c r="L66" i="1"/>
  <c r="K144" i="1"/>
  <c r="J353" i="1" l="1"/>
  <c r="H353" i="1"/>
  <c r="I353" i="1"/>
  <c r="I358" i="1"/>
  <c r="H358" i="1"/>
  <c r="J358" i="1"/>
  <c r="H372" i="1"/>
  <c r="J372" i="1"/>
  <c r="I372" i="1"/>
  <c r="J375" i="1"/>
  <c r="H375" i="1"/>
  <c r="I375" i="1"/>
  <c r="J361" i="1"/>
  <c r="H361" i="1"/>
  <c r="I361" i="1"/>
  <c r="H368" i="1"/>
  <c r="B73" i="1"/>
  <c r="D73" i="1"/>
  <c r="C73" i="1"/>
  <c r="L67" i="1"/>
  <c r="F68" i="1"/>
  <c r="E68" i="1" s="1"/>
  <c r="G68" i="1" s="1"/>
  <c r="K145" i="1"/>
  <c r="I359" i="1" l="1"/>
  <c r="H359" i="1"/>
  <c r="J359" i="1"/>
  <c r="H364" i="1"/>
  <c r="J364" i="1"/>
  <c r="I364" i="1"/>
  <c r="H374" i="1"/>
  <c r="I367" i="1"/>
  <c r="J367" i="1"/>
  <c r="H367" i="1"/>
  <c r="B74" i="1"/>
  <c r="C74" i="1"/>
  <c r="D74" i="1"/>
  <c r="L68" i="1"/>
  <c r="F69" i="1"/>
  <c r="E69" i="1" s="1"/>
  <c r="G69" i="1" s="1"/>
  <c r="K146" i="1"/>
  <c r="J152" i="1" s="1"/>
  <c r="I152" i="1" s="1"/>
  <c r="J365" i="1" l="1"/>
  <c r="I365" i="1"/>
  <c r="H365" i="1"/>
  <c r="J370" i="1"/>
  <c r="H370" i="1"/>
  <c r="I370" i="1"/>
  <c r="I373" i="1"/>
  <c r="H373" i="1"/>
  <c r="J373" i="1"/>
  <c r="B75" i="1"/>
  <c r="D75" i="1"/>
  <c r="C75" i="1"/>
  <c r="L69" i="1"/>
  <c r="F70" i="1"/>
  <c r="E70" i="1" s="1"/>
  <c r="G70" i="1" s="1"/>
  <c r="K147" i="1"/>
  <c r="I371" i="1" l="1"/>
  <c r="H371" i="1"/>
  <c r="K12" i="1" s="1"/>
  <c r="J371" i="1"/>
  <c r="D76" i="1"/>
  <c r="B76" i="1"/>
  <c r="C76" i="1"/>
  <c r="L70" i="1"/>
  <c r="F71" i="1"/>
  <c r="E71" i="1" s="1"/>
  <c r="G71" i="1" s="1"/>
  <c r="K148" i="1"/>
  <c r="D77" i="1" l="1"/>
  <c r="B77" i="1"/>
  <c r="C77" i="1"/>
  <c r="L71" i="1"/>
  <c r="F72" i="1"/>
  <c r="E72" i="1" s="1"/>
  <c r="G72" i="1" s="1"/>
  <c r="K149" i="1"/>
  <c r="B78" i="1" l="1"/>
  <c r="D78" i="1"/>
  <c r="C78" i="1"/>
  <c r="F73" i="1"/>
  <c r="E73" i="1" s="1"/>
  <c r="G73" i="1" s="1"/>
  <c r="L72" i="1"/>
  <c r="K150" i="1"/>
  <c r="D79" i="1" l="1"/>
  <c r="B79" i="1"/>
  <c r="C79" i="1"/>
  <c r="F74" i="1"/>
  <c r="E74" i="1" s="1"/>
  <c r="G74" i="1" s="1"/>
  <c r="L73" i="1"/>
  <c r="K151" i="1"/>
  <c r="B80" i="1" l="1"/>
  <c r="D80" i="1"/>
  <c r="C80" i="1"/>
  <c r="L74" i="1"/>
  <c r="F75" i="1"/>
  <c r="E75" i="1" s="1"/>
  <c r="G75" i="1" s="1"/>
  <c r="K152" i="1"/>
  <c r="J158" i="1" s="1"/>
  <c r="I158" i="1" l="1"/>
  <c r="D81" i="1"/>
  <c r="C81" i="1"/>
  <c r="B81" i="1"/>
  <c r="F76" i="1"/>
  <c r="E76" i="1" s="1"/>
  <c r="G76" i="1" s="1"/>
  <c r="L75" i="1"/>
  <c r="K153" i="1"/>
  <c r="B82" i="1" l="1"/>
  <c r="C82" i="1"/>
  <c r="D82" i="1"/>
  <c r="L76" i="1"/>
  <c r="F77" i="1"/>
  <c r="E77" i="1" s="1"/>
  <c r="G77" i="1" s="1"/>
  <c r="K154" i="1"/>
  <c r="D83" i="1" l="1"/>
  <c r="B83" i="1"/>
  <c r="C83" i="1"/>
  <c r="F78" i="1"/>
  <c r="E78" i="1" s="1"/>
  <c r="G78" i="1" s="1"/>
  <c r="L77" i="1"/>
  <c r="K155" i="1"/>
  <c r="B84" i="1" l="1"/>
  <c r="D84" i="1"/>
  <c r="C84" i="1"/>
  <c r="L78" i="1"/>
  <c r="F79" i="1"/>
  <c r="E79" i="1" s="1"/>
  <c r="G79" i="1" s="1"/>
  <c r="K156" i="1"/>
  <c r="C85" i="1" l="1"/>
  <c r="B85" i="1"/>
  <c r="D85" i="1"/>
  <c r="L79" i="1"/>
  <c r="F80" i="1"/>
  <c r="E80" i="1" s="1"/>
  <c r="G80" i="1" s="1"/>
  <c r="K157" i="1"/>
  <c r="C86" i="1" l="1"/>
  <c r="D86" i="1"/>
  <c r="B86" i="1"/>
  <c r="F81" i="1"/>
  <c r="E81" i="1" s="1"/>
  <c r="G81" i="1" s="1"/>
  <c r="L80" i="1"/>
  <c r="K158" i="1"/>
  <c r="J164" i="1" s="1"/>
  <c r="I164" i="1" l="1"/>
  <c r="D87" i="1"/>
  <c r="C87" i="1"/>
  <c r="B87" i="1"/>
  <c r="L81" i="1"/>
  <c r="F82" i="1"/>
  <c r="E82" i="1" s="1"/>
  <c r="G82" i="1" s="1"/>
  <c r="K159" i="1"/>
  <c r="B88" i="1" l="1"/>
  <c r="D88" i="1"/>
  <c r="C88" i="1"/>
  <c r="F83" i="1"/>
  <c r="E83" i="1" s="1"/>
  <c r="G83" i="1" s="1"/>
  <c r="L82" i="1"/>
  <c r="K160" i="1"/>
  <c r="D89" i="1" l="1"/>
  <c r="C89" i="1"/>
  <c r="B89" i="1"/>
  <c r="L83" i="1"/>
  <c r="F84" i="1"/>
  <c r="E84" i="1" s="1"/>
  <c r="G84" i="1" s="1"/>
  <c r="K161" i="1"/>
  <c r="D90" i="1" l="1"/>
  <c r="C90" i="1"/>
  <c r="B90" i="1"/>
  <c r="F85" i="1"/>
  <c r="E85" i="1" s="1"/>
  <c r="G85" i="1" s="1"/>
  <c r="L84" i="1"/>
  <c r="K162" i="1"/>
  <c r="B91" i="1" l="1"/>
  <c r="D91" i="1"/>
  <c r="C91" i="1"/>
  <c r="L85" i="1"/>
  <c r="F86" i="1"/>
  <c r="E86" i="1" s="1"/>
  <c r="G86" i="1" s="1"/>
  <c r="K163" i="1"/>
  <c r="D92" i="1" l="1"/>
  <c r="B92" i="1"/>
  <c r="C92" i="1"/>
  <c r="F87" i="1"/>
  <c r="E87" i="1" s="1"/>
  <c r="L86" i="1"/>
  <c r="K164" i="1"/>
  <c r="J170" i="1" s="1"/>
  <c r="I170" i="1" l="1"/>
  <c r="B93" i="1"/>
  <c r="D93" i="1"/>
  <c r="C93" i="1"/>
  <c r="K165" i="1"/>
  <c r="G87" i="1"/>
  <c r="L87" i="1" l="1"/>
  <c r="F88" i="1"/>
  <c r="E88" i="1" s="1"/>
  <c r="G88" i="1" s="1"/>
  <c r="D94" i="1"/>
  <c r="B94" i="1"/>
  <c r="C94" i="1"/>
  <c r="K166" i="1"/>
  <c r="L88" i="1" l="1"/>
  <c r="F89" i="1"/>
  <c r="E89" i="1" s="1"/>
  <c r="G89" i="1" s="1"/>
  <c r="C95" i="1"/>
  <c r="B95" i="1"/>
  <c r="D95" i="1"/>
  <c r="K167" i="1"/>
  <c r="L89" i="1" l="1"/>
  <c r="F90" i="1"/>
  <c r="E90" i="1" s="1"/>
  <c r="G90" i="1" s="1"/>
  <c r="D96" i="1"/>
  <c r="B96" i="1"/>
  <c r="C96" i="1"/>
  <c r="K168" i="1"/>
  <c r="L90" i="1" l="1"/>
  <c r="F91" i="1"/>
  <c r="E91" i="1" s="1"/>
  <c r="G91" i="1" s="1"/>
  <c r="D97" i="1"/>
  <c r="B97" i="1"/>
  <c r="C97" i="1"/>
  <c r="K169" i="1"/>
  <c r="L91" i="1" l="1"/>
  <c r="F92" i="1"/>
  <c r="E92" i="1" s="1"/>
  <c r="G92" i="1" s="1"/>
  <c r="D98" i="1"/>
  <c r="B98" i="1"/>
  <c r="C98" i="1"/>
  <c r="K170" i="1"/>
  <c r="J176" i="1" s="1"/>
  <c r="I176" i="1" l="1"/>
  <c r="L92" i="1"/>
  <c r="F93" i="1"/>
  <c r="E93" i="1" s="1"/>
  <c r="G93" i="1" s="1"/>
  <c r="D99" i="1"/>
  <c r="B99" i="1"/>
  <c r="C99" i="1"/>
  <c r="K171" i="1"/>
  <c r="L93" i="1" l="1"/>
  <c r="F94" i="1"/>
  <c r="E94" i="1" s="1"/>
  <c r="G94" i="1" s="1"/>
  <c r="D100" i="1"/>
  <c r="B100" i="1"/>
  <c r="C100" i="1"/>
  <c r="K172" i="1"/>
  <c r="L94" i="1" l="1"/>
  <c r="F95" i="1"/>
  <c r="E95" i="1" s="1"/>
  <c r="G95" i="1" s="1"/>
  <c r="D101" i="1"/>
  <c r="C101" i="1"/>
  <c r="B101" i="1"/>
  <c r="K173" i="1"/>
  <c r="L95" i="1" l="1"/>
  <c r="F96" i="1"/>
  <c r="E96" i="1" s="1"/>
  <c r="G96" i="1" s="1"/>
  <c r="D102" i="1"/>
  <c r="C102" i="1"/>
  <c r="B102" i="1"/>
  <c r="K174" i="1"/>
  <c r="L96" i="1" l="1"/>
  <c r="F97" i="1"/>
  <c r="E97" i="1" s="1"/>
  <c r="G97" i="1" s="1"/>
  <c r="D103" i="1"/>
  <c r="C103" i="1"/>
  <c r="B103" i="1"/>
  <c r="K175" i="1"/>
  <c r="L97" i="1" l="1"/>
  <c r="F98" i="1"/>
  <c r="E98" i="1" s="1"/>
  <c r="G98" i="1" s="1"/>
  <c r="D104" i="1"/>
  <c r="B104" i="1"/>
  <c r="C104" i="1"/>
  <c r="K176" i="1"/>
  <c r="J182" i="1" s="1"/>
  <c r="I182" i="1" s="1"/>
  <c r="L98" i="1" l="1"/>
  <c r="F99" i="1"/>
  <c r="E99" i="1" s="1"/>
  <c r="G99" i="1" s="1"/>
  <c r="D105" i="1"/>
  <c r="C105" i="1"/>
  <c r="B105" i="1"/>
  <c r="K177" i="1"/>
  <c r="L99" i="1" l="1"/>
  <c r="F100" i="1"/>
  <c r="E100" i="1" s="1"/>
  <c r="G100" i="1" s="1"/>
  <c r="D106" i="1"/>
  <c r="B106" i="1"/>
  <c r="C106" i="1"/>
  <c r="K178" i="1"/>
  <c r="L100" i="1" l="1"/>
  <c r="F101" i="1"/>
  <c r="E101" i="1" s="1"/>
  <c r="G101" i="1" s="1"/>
  <c r="D107" i="1"/>
  <c r="C107" i="1"/>
  <c r="B107" i="1"/>
  <c r="K179" i="1"/>
  <c r="L101" i="1" l="1"/>
  <c r="F102" i="1"/>
  <c r="E102" i="1" s="1"/>
  <c r="G102" i="1" s="1"/>
  <c r="D108" i="1"/>
  <c r="B108" i="1"/>
  <c r="C108" i="1"/>
  <c r="K180" i="1"/>
  <c r="L102" i="1" l="1"/>
  <c r="F103" i="1"/>
  <c r="E103" i="1" s="1"/>
  <c r="G103" i="1" s="1"/>
  <c r="D109" i="1"/>
  <c r="B109" i="1"/>
  <c r="C109" i="1"/>
  <c r="K181" i="1"/>
  <c r="L103" i="1" l="1"/>
  <c r="F104" i="1"/>
  <c r="E104" i="1" s="1"/>
  <c r="G104" i="1" s="1"/>
  <c r="D110" i="1"/>
  <c r="B110" i="1"/>
  <c r="C110" i="1"/>
  <c r="K182" i="1"/>
  <c r="J188" i="1" s="1"/>
  <c r="I188" i="1" s="1"/>
  <c r="L104" i="1" l="1"/>
  <c r="F105" i="1"/>
  <c r="E105" i="1" s="1"/>
  <c r="G105" i="1" s="1"/>
  <c r="D111" i="1"/>
  <c r="C111" i="1"/>
  <c r="B111" i="1"/>
  <c r="K183" i="1"/>
  <c r="L105" i="1" l="1"/>
  <c r="F106" i="1"/>
  <c r="E106" i="1" s="1"/>
  <c r="G106" i="1" s="1"/>
  <c r="D112" i="1"/>
  <c r="B112" i="1"/>
  <c r="C112" i="1"/>
  <c r="K184" i="1"/>
  <c r="L106" i="1" l="1"/>
  <c r="F107" i="1"/>
  <c r="E107" i="1" s="1"/>
  <c r="G107" i="1" s="1"/>
  <c r="D113" i="1"/>
  <c r="C113" i="1"/>
  <c r="B113" i="1"/>
  <c r="K185" i="1"/>
  <c r="L107" i="1" l="1"/>
  <c r="F108" i="1"/>
  <c r="E108" i="1" s="1"/>
  <c r="G108" i="1" s="1"/>
  <c r="D114" i="1"/>
  <c r="C114" i="1"/>
  <c r="B114" i="1"/>
  <c r="K186" i="1"/>
  <c r="L108" i="1" l="1"/>
  <c r="F109" i="1"/>
  <c r="E109" i="1" s="1"/>
  <c r="G109" i="1" s="1"/>
  <c r="D115" i="1"/>
  <c r="C115" i="1"/>
  <c r="B115" i="1"/>
  <c r="K187" i="1"/>
  <c r="L109" i="1" l="1"/>
  <c r="F110" i="1"/>
  <c r="E110" i="1" s="1"/>
  <c r="G110" i="1" s="1"/>
  <c r="D116" i="1"/>
  <c r="B116" i="1"/>
  <c r="C116" i="1"/>
  <c r="K188" i="1"/>
  <c r="J194" i="1" s="1"/>
  <c r="I194" i="1" s="1"/>
  <c r="L110" i="1" l="1"/>
  <c r="F111" i="1"/>
  <c r="E111" i="1" s="1"/>
  <c r="G111" i="1" s="1"/>
  <c r="D117" i="1"/>
  <c r="C117" i="1"/>
  <c r="B117" i="1"/>
  <c r="K189" i="1"/>
  <c r="L111" i="1" l="1"/>
  <c r="F112" i="1"/>
  <c r="E112" i="1" s="1"/>
  <c r="G112" i="1" s="1"/>
  <c r="D118" i="1"/>
  <c r="C118" i="1"/>
  <c r="B118" i="1"/>
  <c r="K190" i="1"/>
  <c r="L112" i="1" l="1"/>
  <c r="F113" i="1"/>
  <c r="E113" i="1" s="1"/>
  <c r="G113" i="1" s="1"/>
  <c r="D119" i="1"/>
  <c r="C119" i="1"/>
  <c r="B119" i="1"/>
  <c r="K191" i="1"/>
  <c r="L113" i="1" l="1"/>
  <c r="F114" i="1"/>
  <c r="E114" i="1" s="1"/>
  <c r="G114" i="1" s="1"/>
  <c r="D120" i="1"/>
  <c r="C120" i="1"/>
  <c r="B120" i="1"/>
  <c r="K192" i="1"/>
  <c r="L114" i="1" l="1"/>
  <c r="F115" i="1"/>
  <c r="E115" i="1" s="1"/>
  <c r="G115" i="1" s="1"/>
  <c r="D121" i="1"/>
  <c r="C121" i="1"/>
  <c r="B121" i="1"/>
  <c r="K193" i="1"/>
  <c r="L115" i="1" l="1"/>
  <c r="F116" i="1"/>
  <c r="E116" i="1" s="1"/>
  <c r="G116" i="1" s="1"/>
  <c r="D122" i="1"/>
  <c r="C122" i="1"/>
  <c r="B122" i="1"/>
  <c r="K194" i="1"/>
  <c r="J200" i="1" s="1"/>
  <c r="I200" i="1" s="1"/>
  <c r="L116" i="1" l="1"/>
  <c r="F117" i="1"/>
  <c r="E117" i="1" s="1"/>
  <c r="G117" i="1" s="1"/>
  <c r="D123" i="1"/>
  <c r="C123" i="1"/>
  <c r="B123" i="1"/>
  <c r="K195" i="1"/>
  <c r="L117" i="1" l="1"/>
  <c r="F118" i="1"/>
  <c r="E118" i="1" s="1"/>
  <c r="G118" i="1" s="1"/>
  <c r="D124" i="1"/>
  <c r="B124" i="1"/>
  <c r="C124" i="1"/>
  <c r="K196" i="1"/>
  <c r="L118" i="1" l="1"/>
  <c r="F119" i="1"/>
  <c r="E119" i="1" s="1"/>
  <c r="G119" i="1" s="1"/>
  <c r="D125" i="1"/>
  <c r="C125" i="1"/>
  <c r="B125" i="1"/>
  <c r="K197" i="1"/>
  <c r="L119" i="1" l="1"/>
  <c r="F120" i="1"/>
  <c r="E120" i="1" s="1"/>
  <c r="G120" i="1" s="1"/>
  <c r="D126" i="1"/>
  <c r="C126" i="1"/>
  <c r="B126" i="1"/>
  <c r="K198" i="1"/>
  <c r="L120" i="1" l="1"/>
  <c r="F121" i="1"/>
  <c r="E121" i="1" s="1"/>
  <c r="G121" i="1" s="1"/>
  <c r="D127" i="1"/>
  <c r="C127" i="1"/>
  <c r="B127" i="1"/>
  <c r="K199" i="1"/>
  <c r="L121" i="1" l="1"/>
  <c r="F122" i="1"/>
  <c r="E122" i="1" s="1"/>
  <c r="G122" i="1" s="1"/>
  <c r="D128" i="1"/>
  <c r="C128" i="1"/>
  <c r="B128" i="1"/>
  <c r="K200" i="1"/>
  <c r="J206" i="1" s="1"/>
  <c r="I206" i="1" s="1"/>
  <c r="L122" i="1" l="1"/>
  <c r="F123" i="1"/>
  <c r="E123" i="1" s="1"/>
  <c r="G123" i="1" s="1"/>
  <c r="D129" i="1"/>
  <c r="C129" i="1"/>
  <c r="B129" i="1"/>
  <c r="K201" i="1"/>
  <c r="L123" i="1" l="1"/>
  <c r="F124" i="1"/>
  <c r="E124" i="1" s="1"/>
  <c r="G124" i="1" s="1"/>
  <c r="D130" i="1"/>
  <c r="B130" i="1"/>
  <c r="C130" i="1"/>
  <c r="K202" i="1"/>
  <c r="L124" i="1" l="1"/>
  <c r="F125" i="1"/>
  <c r="E125" i="1" s="1"/>
  <c r="G125" i="1" s="1"/>
  <c r="D131" i="1"/>
  <c r="C131" i="1"/>
  <c r="B131" i="1"/>
  <c r="K203" i="1"/>
  <c r="L125" i="1" l="1"/>
  <c r="F126" i="1"/>
  <c r="E126" i="1" s="1"/>
  <c r="G126" i="1" s="1"/>
  <c r="D132" i="1"/>
  <c r="C132" i="1"/>
  <c r="B132" i="1"/>
  <c r="K204" i="1"/>
  <c r="L126" i="1" l="1"/>
  <c r="F127" i="1"/>
  <c r="E127" i="1" s="1"/>
  <c r="G127" i="1" s="1"/>
  <c r="D133" i="1"/>
  <c r="B133" i="1"/>
  <c r="C133" i="1"/>
  <c r="K205" i="1"/>
  <c r="L127" i="1" l="1"/>
  <c r="F128" i="1"/>
  <c r="E128" i="1" s="1"/>
  <c r="G128" i="1" s="1"/>
  <c r="D134" i="1"/>
  <c r="B134" i="1"/>
  <c r="C134" i="1"/>
  <c r="K206" i="1"/>
  <c r="J212" i="1" s="1"/>
  <c r="I212" i="1" s="1"/>
  <c r="L128" i="1" l="1"/>
  <c r="F129" i="1"/>
  <c r="E129" i="1" s="1"/>
  <c r="G129" i="1" s="1"/>
  <c r="D135" i="1"/>
  <c r="C135" i="1"/>
  <c r="B135" i="1"/>
  <c r="K207" i="1"/>
  <c r="L129" i="1" l="1"/>
  <c r="F130" i="1"/>
  <c r="E130" i="1" s="1"/>
  <c r="G130" i="1" s="1"/>
  <c r="D136" i="1"/>
  <c r="C136" i="1"/>
  <c r="B136" i="1"/>
  <c r="K208" i="1"/>
  <c r="L130" i="1" l="1"/>
  <c r="F131" i="1"/>
  <c r="E131" i="1" s="1"/>
  <c r="G131" i="1" s="1"/>
  <c r="D137" i="1"/>
  <c r="C137" i="1"/>
  <c r="B137" i="1"/>
  <c r="K209" i="1"/>
  <c r="L131" i="1" l="1"/>
  <c r="F132" i="1"/>
  <c r="E132" i="1" s="1"/>
  <c r="G132" i="1" s="1"/>
  <c r="D138" i="1"/>
  <c r="B138" i="1"/>
  <c r="C138" i="1"/>
  <c r="K210" i="1"/>
  <c r="L132" i="1" l="1"/>
  <c r="F133" i="1"/>
  <c r="E133" i="1" s="1"/>
  <c r="G133" i="1" s="1"/>
  <c r="D139" i="1"/>
  <c r="B139" i="1"/>
  <c r="C139" i="1"/>
  <c r="K211" i="1"/>
  <c r="L133" i="1" l="1"/>
  <c r="F134" i="1"/>
  <c r="E134" i="1" s="1"/>
  <c r="G134" i="1" s="1"/>
  <c r="D140" i="1"/>
  <c r="C140" i="1"/>
  <c r="B140" i="1"/>
  <c r="K212" i="1"/>
  <c r="J218" i="1" s="1"/>
  <c r="I218" i="1" s="1"/>
  <c r="L134" i="1" l="1"/>
  <c r="F135" i="1"/>
  <c r="E135" i="1" s="1"/>
  <c r="G135" i="1" s="1"/>
  <c r="D141" i="1"/>
  <c r="C141" i="1"/>
  <c r="B141" i="1"/>
  <c r="K213" i="1"/>
  <c r="L135" i="1" l="1"/>
  <c r="F136" i="1"/>
  <c r="E136" i="1" s="1"/>
  <c r="G136" i="1"/>
  <c r="D142" i="1"/>
  <c r="B142" i="1"/>
  <c r="C142" i="1"/>
  <c r="K214" i="1"/>
  <c r="L136" i="1" l="1"/>
  <c r="F137" i="1"/>
  <c r="E137" i="1" s="1"/>
  <c r="G137" i="1" s="1"/>
  <c r="D143" i="1"/>
  <c r="C143" i="1"/>
  <c r="B143" i="1"/>
  <c r="K215" i="1"/>
  <c r="L137" i="1" l="1"/>
  <c r="F138" i="1"/>
  <c r="E138" i="1" s="1"/>
  <c r="G138" i="1"/>
  <c r="D144" i="1"/>
  <c r="C144" i="1"/>
  <c r="B144" i="1"/>
  <c r="K216" i="1"/>
  <c r="L138" i="1" l="1"/>
  <c r="F139" i="1"/>
  <c r="E139" i="1" s="1"/>
  <c r="G139" i="1" s="1"/>
  <c r="D145" i="1"/>
  <c r="B145" i="1"/>
  <c r="C145" i="1"/>
  <c r="K217" i="1"/>
  <c r="L139" i="1" l="1"/>
  <c r="F140" i="1"/>
  <c r="E140" i="1" s="1"/>
  <c r="G140" i="1" s="1"/>
  <c r="D146" i="1"/>
  <c r="B146" i="1"/>
  <c r="C146" i="1"/>
  <c r="K218" i="1"/>
  <c r="J224" i="1" s="1"/>
  <c r="I224" i="1" s="1"/>
  <c r="L140" i="1" l="1"/>
  <c r="F141" i="1"/>
  <c r="E141" i="1" s="1"/>
  <c r="G141" i="1" s="1"/>
  <c r="D147" i="1"/>
  <c r="C147" i="1"/>
  <c r="B147" i="1"/>
  <c r="K219" i="1"/>
  <c r="L141" i="1" l="1"/>
  <c r="F142" i="1"/>
  <c r="E142" i="1" s="1"/>
  <c r="G142" i="1"/>
  <c r="D148" i="1"/>
  <c r="C148" i="1"/>
  <c r="B148" i="1"/>
  <c r="K220" i="1"/>
  <c r="L142" i="1" l="1"/>
  <c r="F143" i="1"/>
  <c r="E143" i="1" s="1"/>
  <c r="G143" i="1" s="1"/>
  <c r="D149" i="1"/>
  <c r="C149" i="1"/>
  <c r="B149" i="1"/>
  <c r="K221" i="1"/>
  <c r="L143" i="1" l="1"/>
  <c r="F144" i="1"/>
  <c r="E144" i="1" s="1"/>
  <c r="G144" i="1"/>
  <c r="D150" i="1"/>
  <c r="B150" i="1"/>
  <c r="C150" i="1"/>
  <c r="K222" i="1"/>
  <c r="L144" i="1" l="1"/>
  <c r="F145" i="1"/>
  <c r="E145" i="1" s="1"/>
  <c r="G145" i="1" s="1"/>
  <c r="D151" i="1"/>
  <c r="B151" i="1"/>
  <c r="C151" i="1"/>
  <c r="K223" i="1"/>
  <c r="L145" i="1" l="1"/>
  <c r="F146" i="1"/>
  <c r="E146" i="1" s="1"/>
  <c r="G146" i="1"/>
  <c r="D152" i="1"/>
  <c r="C152" i="1"/>
  <c r="B152" i="1"/>
  <c r="K224" i="1"/>
  <c r="J230" i="1" s="1"/>
  <c r="I230" i="1" s="1"/>
  <c r="L146" i="1" l="1"/>
  <c r="F147" i="1"/>
  <c r="E147" i="1" s="1"/>
  <c r="G147" i="1" s="1"/>
  <c r="D153" i="1"/>
  <c r="C153" i="1"/>
  <c r="B153" i="1"/>
  <c r="K225" i="1"/>
  <c r="L147" i="1" l="1"/>
  <c r="F148" i="1"/>
  <c r="E148" i="1" s="1"/>
  <c r="G148" i="1"/>
  <c r="D154" i="1"/>
  <c r="B154" i="1"/>
  <c r="C154" i="1"/>
  <c r="K226" i="1"/>
  <c r="L148" i="1" l="1"/>
  <c r="F149" i="1"/>
  <c r="E149" i="1" s="1"/>
  <c r="G149" i="1" s="1"/>
  <c r="D155" i="1"/>
  <c r="C155" i="1"/>
  <c r="B155" i="1"/>
  <c r="K227" i="1"/>
  <c r="L149" i="1" l="1"/>
  <c r="F150" i="1"/>
  <c r="E150" i="1" s="1"/>
  <c r="G150" i="1"/>
  <c r="D156" i="1"/>
  <c r="C156" i="1"/>
  <c r="B156" i="1"/>
  <c r="K228" i="1"/>
  <c r="L150" i="1" l="1"/>
  <c r="F151" i="1"/>
  <c r="E151" i="1" s="1"/>
  <c r="G151" i="1" s="1"/>
  <c r="D157" i="1"/>
  <c r="B157" i="1"/>
  <c r="C157" i="1"/>
  <c r="K229" i="1"/>
  <c r="L151" i="1" l="1"/>
  <c r="F152" i="1"/>
  <c r="E152" i="1" s="1"/>
  <c r="G152" i="1"/>
  <c r="D158" i="1"/>
  <c r="B158" i="1"/>
  <c r="C158" i="1"/>
  <c r="K230" i="1"/>
  <c r="J236" i="1" s="1"/>
  <c r="I236" i="1" s="1"/>
  <c r="L152" i="1" l="1"/>
  <c r="F153" i="1"/>
  <c r="E153" i="1" s="1"/>
  <c r="G153" i="1" s="1"/>
  <c r="D159" i="1"/>
  <c r="C159" i="1"/>
  <c r="B159" i="1"/>
  <c r="K231" i="1"/>
  <c r="L153" i="1" l="1"/>
  <c r="F154" i="1"/>
  <c r="E154" i="1" s="1"/>
  <c r="G154" i="1"/>
  <c r="D160" i="1"/>
  <c r="C160" i="1"/>
  <c r="B160" i="1"/>
  <c r="K232" i="1"/>
  <c r="L154" i="1" l="1"/>
  <c r="F155" i="1"/>
  <c r="E155" i="1" s="1"/>
  <c r="G155" i="1" s="1"/>
  <c r="D161" i="1"/>
  <c r="C161" i="1"/>
  <c r="B161" i="1"/>
  <c r="K233" i="1"/>
  <c r="L155" i="1" l="1"/>
  <c r="F156" i="1"/>
  <c r="E156" i="1" s="1"/>
  <c r="G156" i="1"/>
  <c r="D162" i="1"/>
  <c r="B162" i="1"/>
  <c r="C162" i="1"/>
  <c r="K234" i="1"/>
  <c r="L156" i="1" l="1"/>
  <c r="F157" i="1"/>
  <c r="E157" i="1" s="1"/>
  <c r="G157" i="1" s="1"/>
  <c r="D163" i="1"/>
  <c r="B163" i="1"/>
  <c r="C163" i="1"/>
  <c r="K235" i="1"/>
  <c r="L157" i="1" l="1"/>
  <c r="F158" i="1"/>
  <c r="E158" i="1" s="1"/>
  <c r="G158" i="1"/>
  <c r="D164" i="1"/>
  <c r="C164" i="1"/>
  <c r="B164" i="1"/>
  <c r="K236" i="1"/>
  <c r="J242" i="1" s="1"/>
  <c r="I242" i="1" s="1"/>
  <c r="L158" i="1" l="1"/>
  <c r="F159" i="1"/>
  <c r="E159" i="1" s="1"/>
  <c r="G159" i="1" s="1"/>
  <c r="D165" i="1"/>
  <c r="C165" i="1"/>
  <c r="B165" i="1"/>
  <c r="K237" i="1"/>
  <c r="L159" i="1" l="1"/>
  <c r="F160" i="1"/>
  <c r="E160" i="1" s="1"/>
  <c r="G160" i="1"/>
  <c r="D166" i="1"/>
  <c r="C166" i="1"/>
  <c r="B166" i="1"/>
  <c r="K238" i="1"/>
  <c r="L160" i="1" l="1"/>
  <c r="F161" i="1"/>
  <c r="E161" i="1" s="1"/>
  <c r="G161" i="1" s="1"/>
  <c r="D167" i="1"/>
  <c r="C167" i="1"/>
  <c r="B167" i="1"/>
  <c r="K239" i="1"/>
  <c r="L161" i="1" l="1"/>
  <c r="F162" i="1"/>
  <c r="E162" i="1" s="1"/>
  <c r="G162" i="1" s="1"/>
  <c r="D168" i="1"/>
  <c r="C168" i="1"/>
  <c r="B168" i="1"/>
  <c r="K240" i="1"/>
  <c r="L162" i="1" l="1"/>
  <c r="F163" i="1"/>
  <c r="E163" i="1" s="1"/>
  <c r="G163" i="1" s="1"/>
  <c r="D169" i="1"/>
  <c r="B169" i="1"/>
  <c r="C169" i="1"/>
  <c r="K241" i="1"/>
  <c r="L163" i="1" l="1"/>
  <c r="F164" i="1"/>
  <c r="E164" i="1" s="1"/>
  <c r="G164" i="1"/>
  <c r="D170" i="1"/>
  <c r="C170" i="1"/>
  <c r="B170" i="1"/>
  <c r="K242" i="1"/>
  <c r="J248" i="1" s="1"/>
  <c r="I248" i="1" s="1"/>
  <c r="L164" i="1" l="1"/>
  <c r="F165" i="1"/>
  <c r="E165" i="1" s="1"/>
  <c r="G165" i="1" s="1"/>
  <c r="D171" i="1"/>
  <c r="C171" i="1"/>
  <c r="B171" i="1"/>
  <c r="K243" i="1"/>
  <c r="L165" i="1" l="1"/>
  <c r="F166" i="1"/>
  <c r="E166" i="1" s="1"/>
  <c r="G166" i="1" s="1"/>
  <c r="D172" i="1"/>
  <c r="C172" i="1"/>
  <c r="B172" i="1"/>
  <c r="K244" i="1"/>
  <c r="L166" i="1" l="1"/>
  <c r="F167" i="1"/>
  <c r="E167" i="1" s="1"/>
  <c r="G167" i="1" s="1"/>
  <c r="D173" i="1"/>
  <c r="C173" i="1"/>
  <c r="B173" i="1"/>
  <c r="K245" i="1"/>
  <c r="L167" i="1" l="1"/>
  <c r="F168" i="1"/>
  <c r="E168" i="1" s="1"/>
  <c r="G168" i="1"/>
  <c r="D174" i="1"/>
  <c r="C174" i="1"/>
  <c r="B174" i="1"/>
  <c r="K246" i="1"/>
  <c r="L168" i="1" l="1"/>
  <c r="F169" i="1"/>
  <c r="E169" i="1" s="1"/>
  <c r="G169" i="1" s="1"/>
  <c r="D175" i="1"/>
  <c r="C175" i="1"/>
  <c r="B175" i="1"/>
  <c r="K247" i="1"/>
  <c r="L169" i="1" l="1"/>
  <c r="F170" i="1"/>
  <c r="E170" i="1" s="1"/>
  <c r="G170" i="1" s="1"/>
  <c r="D176" i="1"/>
  <c r="C176" i="1"/>
  <c r="B176" i="1"/>
  <c r="K248" i="1"/>
  <c r="J254" i="1" s="1"/>
  <c r="I254" i="1" s="1"/>
  <c r="L170" i="1" l="1"/>
  <c r="F171" i="1"/>
  <c r="E171" i="1" s="1"/>
  <c r="G171" i="1" s="1"/>
  <c r="D177" i="1"/>
  <c r="C177" i="1"/>
  <c r="B177" i="1"/>
  <c r="K249" i="1"/>
  <c r="L171" i="1" l="1"/>
  <c r="F172" i="1"/>
  <c r="E172" i="1" s="1"/>
  <c r="G172" i="1" s="1"/>
  <c r="D178" i="1"/>
  <c r="C178" i="1"/>
  <c r="B178" i="1"/>
  <c r="K250" i="1"/>
  <c r="L172" i="1" l="1"/>
  <c r="F173" i="1"/>
  <c r="E173" i="1" s="1"/>
  <c r="G173" i="1" s="1"/>
  <c r="D179" i="1"/>
  <c r="C179" i="1"/>
  <c r="B179" i="1"/>
  <c r="K251" i="1"/>
  <c r="L173" i="1" l="1"/>
  <c r="F174" i="1"/>
  <c r="E174" i="1" s="1"/>
  <c r="G174" i="1" s="1"/>
  <c r="D180" i="1"/>
  <c r="C180" i="1"/>
  <c r="B180" i="1"/>
  <c r="K252" i="1"/>
  <c r="L174" i="1" l="1"/>
  <c r="F175" i="1"/>
  <c r="E175" i="1" s="1"/>
  <c r="G175" i="1" s="1"/>
  <c r="D181" i="1"/>
  <c r="C181" i="1"/>
  <c r="B181" i="1"/>
  <c r="K253" i="1"/>
  <c r="L175" i="1" l="1"/>
  <c r="F176" i="1"/>
  <c r="E176" i="1" s="1"/>
  <c r="G176" i="1" s="1"/>
  <c r="D182" i="1"/>
  <c r="C182" i="1"/>
  <c r="B182" i="1"/>
  <c r="K254" i="1"/>
  <c r="J260" i="1" s="1"/>
  <c r="I260" i="1" s="1"/>
  <c r="L176" i="1" l="1"/>
  <c r="F177" i="1"/>
  <c r="E177" i="1" s="1"/>
  <c r="G177" i="1" s="1"/>
  <c r="D183" i="1"/>
  <c r="C183" i="1"/>
  <c r="B183" i="1"/>
  <c r="K255" i="1"/>
  <c r="L177" i="1" l="1"/>
  <c r="F178" i="1"/>
  <c r="E178" i="1" s="1"/>
  <c r="G178" i="1" s="1"/>
  <c r="D184" i="1"/>
  <c r="C184" i="1"/>
  <c r="B184" i="1"/>
  <c r="K256" i="1"/>
  <c r="L178" i="1" l="1"/>
  <c r="F179" i="1"/>
  <c r="E179" i="1" s="1"/>
  <c r="G179" i="1" s="1"/>
  <c r="D185" i="1"/>
  <c r="C185" i="1"/>
  <c r="B185" i="1"/>
  <c r="K257" i="1"/>
  <c r="L179" i="1" l="1"/>
  <c r="F180" i="1"/>
  <c r="E180" i="1" s="1"/>
  <c r="G180" i="1" s="1"/>
  <c r="D186" i="1"/>
  <c r="C186" i="1"/>
  <c r="B186" i="1"/>
  <c r="K258" i="1"/>
  <c r="L180" i="1" l="1"/>
  <c r="F181" i="1"/>
  <c r="E181" i="1" s="1"/>
  <c r="G181" i="1" s="1"/>
  <c r="D187" i="1"/>
  <c r="C187" i="1"/>
  <c r="B187" i="1"/>
  <c r="K259" i="1"/>
  <c r="L181" i="1" l="1"/>
  <c r="F182" i="1"/>
  <c r="E182" i="1" s="1"/>
  <c r="G182" i="1" s="1"/>
  <c r="D188" i="1"/>
  <c r="C188" i="1"/>
  <c r="B188" i="1"/>
  <c r="K260" i="1"/>
  <c r="J266" i="1" s="1"/>
  <c r="I266" i="1" s="1"/>
  <c r="L182" i="1" l="1"/>
  <c r="F183" i="1"/>
  <c r="E183" i="1" s="1"/>
  <c r="G183" i="1" s="1"/>
  <c r="D189" i="1"/>
  <c r="C189" i="1"/>
  <c r="B189" i="1"/>
  <c r="K261" i="1"/>
  <c r="L183" i="1" l="1"/>
  <c r="F184" i="1"/>
  <c r="E184" i="1" s="1"/>
  <c r="G184" i="1" s="1"/>
  <c r="D190" i="1"/>
  <c r="C190" i="1"/>
  <c r="B190" i="1"/>
  <c r="K262" i="1"/>
  <c r="L184" i="1" l="1"/>
  <c r="F185" i="1"/>
  <c r="E185" i="1" s="1"/>
  <c r="G185" i="1" s="1"/>
  <c r="D191" i="1"/>
  <c r="C191" i="1"/>
  <c r="B191" i="1"/>
  <c r="K263" i="1"/>
  <c r="L185" i="1" l="1"/>
  <c r="F186" i="1"/>
  <c r="E186" i="1" s="1"/>
  <c r="G186" i="1" s="1"/>
  <c r="D192" i="1"/>
  <c r="C192" i="1"/>
  <c r="B192" i="1"/>
  <c r="K264" i="1"/>
  <c r="L186" i="1" l="1"/>
  <c r="F187" i="1"/>
  <c r="E187" i="1" s="1"/>
  <c r="G187" i="1" s="1"/>
  <c r="D193" i="1"/>
  <c r="C193" i="1"/>
  <c r="B193" i="1"/>
  <c r="K265" i="1"/>
  <c r="L187" i="1" l="1"/>
  <c r="F188" i="1"/>
  <c r="E188" i="1" s="1"/>
  <c r="G188" i="1" s="1"/>
  <c r="D194" i="1"/>
  <c r="C194" i="1"/>
  <c r="B194" i="1"/>
  <c r="K266" i="1"/>
  <c r="J272" i="1" s="1"/>
  <c r="I272" i="1" s="1"/>
  <c r="L188" i="1" l="1"/>
  <c r="F189" i="1"/>
  <c r="E189" i="1" s="1"/>
  <c r="G189" i="1" s="1"/>
  <c r="D195" i="1"/>
  <c r="C195" i="1"/>
  <c r="B195" i="1"/>
  <c r="K267" i="1"/>
  <c r="L189" i="1" l="1"/>
  <c r="F190" i="1"/>
  <c r="E190" i="1" s="1"/>
  <c r="G190" i="1" s="1"/>
  <c r="D196" i="1"/>
  <c r="C196" i="1"/>
  <c r="B196" i="1"/>
  <c r="K268" i="1"/>
  <c r="L190" i="1" l="1"/>
  <c r="F191" i="1"/>
  <c r="E191" i="1" s="1"/>
  <c r="G191" i="1" s="1"/>
  <c r="D197" i="1"/>
  <c r="C197" i="1"/>
  <c r="B197" i="1"/>
  <c r="K269" i="1"/>
  <c r="L191" i="1" l="1"/>
  <c r="F192" i="1"/>
  <c r="E192" i="1" s="1"/>
  <c r="G192" i="1" s="1"/>
  <c r="D198" i="1"/>
  <c r="C198" i="1"/>
  <c r="B198" i="1"/>
  <c r="K270" i="1"/>
  <c r="L192" i="1" l="1"/>
  <c r="F193" i="1"/>
  <c r="E193" i="1" s="1"/>
  <c r="G193" i="1" s="1"/>
  <c r="D199" i="1"/>
  <c r="C199" i="1"/>
  <c r="B199" i="1"/>
  <c r="K271" i="1"/>
  <c r="L193" i="1" l="1"/>
  <c r="F194" i="1"/>
  <c r="E194" i="1" s="1"/>
  <c r="G194" i="1"/>
  <c r="D200" i="1"/>
  <c r="C200" i="1"/>
  <c r="B200" i="1"/>
  <c r="K272" i="1"/>
  <c r="J278" i="1" s="1"/>
  <c r="I278" i="1" s="1"/>
  <c r="L194" i="1" l="1"/>
  <c r="F195" i="1"/>
  <c r="E195" i="1" s="1"/>
  <c r="G195" i="1" s="1"/>
  <c r="D201" i="1"/>
  <c r="C201" i="1"/>
  <c r="B201" i="1"/>
  <c r="K273" i="1"/>
  <c r="L195" i="1" l="1"/>
  <c r="F196" i="1"/>
  <c r="E196" i="1" s="1"/>
  <c r="G196" i="1"/>
  <c r="D202" i="1"/>
  <c r="C202" i="1"/>
  <c r="B202" i="1"/>
  <c r="K274" i="1"/>
  <c r="L196" i="1" l="1"/>
  <c r="F197" i="1"/>
  <c r="E197" i="1" s="1"/>
  <c r="G197" i="1" s="1"/>
  <c r="D203" i="1"/>
  <c r="B203" i="1"/>
  <c r="C203" i="1"/>
  <c r="K275" i="1"/>
  <c r="L197" i="1" l="1"/>
  <c r="F198" i="1"/>
  <c r="E198" i="1" s="1"/>
  <c r="G198" i="1" s="1"/>
  <c r="D204" i="1"/>
  <c r="B204" i="1"/>
  <c r="C204" i="1"/>
  <c r="K276" i="1"/>
  <c r="L198" i="1" l="1"/>
  <c r="F199" i="1"/>
  <c r="E199" i="1" s="1"/>
  <c r="G199" i="1" s="1"/>
  <c r="B205" i="1"/>
  <c r="D205" i="1"/>
  <c r="C205" i="1"/>
  <c r="K277" i="1"/>
  <c r="L199" i="1" l="1"/>
  <c r="F200" i="1"/>
  <c r="E200" i="1" s="1"/>
  <c r="G200" i="1" s="1"/>
  <c r="B206" i="1"/>
  <c r="D206" i="1"/>
  <c r="C206" i="1"/>
  <c r="K278" i="1"/>
  <c r="J284" i="1" s="1"/>
  <c r="I284" i="1" s="1"/>
  <c r="L200" i="1" l="1"/>
  <c r="F201" i="1"/>
  <c r="E201" i="1" s="1"/>
  <c r="G201" i="1" s="1"/>
  <c r="B207" i="1"/>
  <c r="D207" i="1"/>
  <c r="C207" i="1"/>
  <c r="K279" i="1"/>
  <c r="L201" i="1" l="1"/>
  <c r="F202" i="1"/>
  <c r="E202" i="1" s="1"/>
  <c r="G202" i="1" s="1"/>
  <c r="B208" i="1"/>
  <c r="D208" i="1"/>
  <c r="C208" i="1"/>
  <c r="K280" i="1"/>
  <c r="L202" i="1" l="1"/>
  <c r="F203" i="1"/>
  <c r="E203" i="1" s="1"/>
  <c r="G203" i="1" s="1"/>
  <c r="B209" i="1"/>
  <c r="D209" i="1"/>
  <c r="C209" i="1"/>
  <c r="K281" i="1"/>
  <c r="L203" i="1" l="1"/>
  <c r="F204" i="1"/>
  <c r="E204" i="1" s="1"/>
  <c r="G204" i="1" s="1"/>
  <c r="B210" i="1"/>
  <c r="D210" i="1"/>
  <c r="C210" i="1"/>
  <c r="K282" i="1"/>
  <c r="L204" i="1" l="1"/>
  <c r="F205" i="1"/>
  <c r="E205" i="1" s="1"/>
  <c r="G205" i="1" s="1"/>
  <c r="B211" i="1"/>
  <c r="D211" i="1"/>
  <c r="C211" i="1"/>
  <c r="K283" i="1"/>
  <c r="L205" i="1" l="1"/>
  <c r="F206" i="1"/>
  <c r="E206" i="1" s="1"/>
  <c r="G206" i="1" s="1"/>
  <c r="B212" i="1"/>
  <c r="D212" i="1"/>
  <c r="C212" i="1"/>
  <c r="K284" i="1"/>
  <c r="J290" i="1" s="1"/>
  <c r="I290" i="1" s="1"/>
  <c r="L206" i="1" l="1"/>
  <c r="F207" i="1"/>
  <c r="E207" i="1" s="1"/>
  <c r="G207" i="1" s="1"/>
  <c r="B213" i="1"/>
  <c r="D213" i="1"/>
  <c r="C213" i="1"/>
  <c r="K285" i="1"/>
  <c r="L207" i="1" l="1"/>
  <c r="F208" i="1"/>
  <c r="E208" i="1" s="1"/>
  <c r="G208" i="1" s="1"/>
  <c r="B214" i="1"/>
  <c r="D214" i="1"/>
  <c r="C214" i="1"/>
  <c r="K286" i="1"/>
  <c r="L208" i="1" l="1"/>
  <c r="F209" i="1"/>
  <c r="E209" i="1" s="1"/>
  <c r="G209" i="1" s="1"/>
  <c r="B215" i="1"/>
  <c r="D215" i="1"/>
  <c r="C215" i="1"/>
  <c r="K287" i="1"/>
  <c r="L209" i="1" l="1"/>
  <c r="F210" i="1"/>
  <c r="E210" i="1" s="1"/>
  <c r="G210" i="1" s="1"/>
  <c r="B216" i="1"/>
  <c r="D216" i="1"/>
  <c r="C216" i="1"/>
  <c r="K288" i="1"/>
  <c r="L210" i="1" l="1"/>
  <c r="F211" i="1"/>
  <c r="E211" i="1" s="1"/>
  <c r="G211" i="1" s="1"/>
  <c r="B217" i="1"/>
  <c r="D217" i="1"/>
  <c r="C217" i="1"/>
  <c r="K289" i="1"/>
  <c r="L211" i="1" l="1"/>
  <c r="F212" i="1"/>
  <c r="E212" i="1" s="1"/>
  <c r="G212" i="1" s="1"/>
  <c r="B218" i="1"/>
  <c r="D218" i="1"/>
  <c r="C218" i="1"/>
  <c r="K290" i="1"/>
  <c r="J296" i="1" s="1"/>
  <c r="I296" i="1" s="1"/>
  <c r="L212" i="1" l="1"/>
  <c r="F213" i="1"/>
  <c r="E213" i="1" s="1"/>
  <c r="G213" i="1" s="1"/>
  <c r="B219" i="1"/>
  <c r="D219" i="1"/>
  <c r="C219" i="1"/>
  <c r="K291" i="1"/>
  <c r="L213" i="1" l="1"/>
  <c r="F214" i="1"/>
  <c r="E214" i="1" s="1"/>
  <c r="G214" i="1" s="1"/>
  <c r="B220" i="1"/>
  <c r="D220" i="1"/>
  <c r="C220" i="1"/>
  <c r="K292" i="1"/>
  <c r="L214" i="1" l="1"/>
  <c r="F215" i="1"/>
  <c r="E215" i="1" s="1"/>
  <c r="G215" i="1" s="1"/>
  <c r="B221" i="1"/>
  <c r="D221" i="1"/>
  <c r="C221" i="1"/>
  <c r="K293" i="1"/>
  <c r="L215" i="1" l="1"/>
  <c r="F216" i="1"/>
  <c r="E216" i="1" s="1"/>
  <c r="G216" i="1" s="1"/>
  <c r="B222" i="1"/>
  <c r="D222" i="1"/>
  <c r="C222" i="1"/>
  <c r="K294" i="1"/>
  <c r="L216" i="1" l="1"/>
  <c r="F217" i="1"/>
  <c r="E217" i="1" s="1"/>
  <c r="G217" i="1" s="1"/>
  <c r="B223" i="1"/>
  <c r="D223" i="1"/>
  <c r="C223" i="1"/>
  <c r="K295" i="1"/>
  <c r="L217" i="1" l="1"/>
  <c r="F218" i="1"/>
  <c r="E218" i="1" s="1"/>
  <c r="G218" i="1" s="1"/>
  <c r="B224" i="1"/>
  <c r="D224" i="1"/>
  <c r="C224" i="1"/>
  <c r="K296" i="1"/>
  <c r="J302" i="1" s="1"/>
  <c r="I302" i="1" s="1"/>
  <c r="L218" i="1" l="1"/>
  <c r="F219" i="1"/>
  <c r="E219" i="1" s="1"/>
  <c r="G219" i="1" s="1"/>
  <c r="B225" i="1"/>
  <c r="D225" i="1"/>
  <c r="C225" i="1"/>
  <c r="K297" i="1"/>
  <c r="L219" i="1" l="1"/>
  <c r="F220" i="1"/>
  <c r="E220" i="1" s="1"/>
  <c r="G220" i="1" s="1"/>
  <c r="B226" i="1"/>
  <c r="D226" i="1"/>
  <c r="C226" i="1"/>
  <c r="K298" i="1"/>
  <c r="L220" i="1" l="1"/>
  <c r="F221" i="1"/>
  <c r="E221" i="1" s="1"/>
  <c r="G221" i="1" s="1"/>
  <c r="B227" i="1"/>
  <c r="D227" i="1"/>
  <c r="C227" i="1"/>
  <c r="K299" i="1"/>
  <c r="L221" i="1" l="1"/>
  <c r="F222" i="1"/>
  <c r="E222" i="1" s="1"/>
  <c r="G222" i="1" s="1"/>
  <c r="B228" i="1"/>
  <c r="D228" i="1"/>
  <c r="C228" i="1"/>
  <c r="K300" i="1"/>
  <c r="L222" i="1" l="1"/>
  <c r="F223" i="1"/>
  <c r="E223" i="1" s="1"/>
  <c r="G223" i="1" s="1"/>
  <c r="B229" i="1"/>
  <c r="D229" i="1"/>
  <c r="C229" i="1"/>
  <c r="K301" i="1"/>
  <c r="L223" i="1" l="1"/>
  <c r="F224" i="1"/>
  <c r="E224" i="1" s="1"/>
  <c r="G224" i="1" s="1"/>
  <c r="B230" i="1"/>
  <c r="D230" i="1"/>
  <c r="C230" i="1"/>
  <c r="K302" i="1"/>
  <c r="J308" i="1" s="1"/>
  <c r="I308" i="1" s="1"/>
  <c r="L224" i="1" l="1"/>
  <c r="F225" i="1"/>
  <c r="E225" i="1" s="1"/>
  <c r="G225" i="1" s="1"/>
  <c r="B231" i="1"/>
  <c r="D231" i="1"/>
  <c r="C231" i="1"/>
  <c r="K303" i="1"/>
  <c r="L225" i="1" l="1"/>
  <c r="F226" i="1"/>
  <c r="E226" i="1" s="1"/>
  <c r="G226" i="1" s="1"/>
  <c r="B232" i="1"/>
  <c r="D232" i="1"/>
  <c r="C232" i="1"/>
  <c r="K304" i="1"/>
  <c r="L226" i="1" l="1"/>
  <c r="F227" i="1"/>
  <c r="E227" i="1" s="1"/>
  <c r="G227" i="1" s="1"/>
  <c r="B233" i="1"/>
  <c r="D233" i="1"/>
  <c r="C233" i="1"/>
  <c r="K305" i="1"/>
  <c r="L227" i="1" l="1"/>
  <c r="F228" i="1"/>
  <c r="E228" i="1" s="1"/>
  <c r="G228" i="1" s="1"/>
  <c r="B234" i="1"/>
  <c r="D234" i="1"/>
  <c r="C234" i="1"/>
  <c r="K306" i="1"/>
  <c r="L228" i="1" l="1"/>
  <c r="F229" i="1"/>
  <c r="E229" i="1" s="1"/>
  <c r="G229" i="1" s="1"/>
  <c r="B235" i="1"/>
  <c r="D235" i="1"/>
  <c r="C235" i="1"/>
  <c r="K307" i="1"/>
  <c r="L229" i="1" l="1"/>
  <c r="F230" i="1"/>
  <c r="E230" i="1" s="1"/>
  <c r="G230" i="1" s="1"/>
  <c r="B236" i="1"/>
  <c r="D236" i="1"/>
  <c r="C236" i="1"/>
  <c r="K308" i="1"/>
  <c r="J314" i="1" s="1"/>
  <c r="I314" i="1" s="1"/>
  <c r="L230" i="1" l="1"/>
  <c r="F231" i="1"/>
  <c r="E231" i="1" s="1"/>
  <c r="G231" i="1" s="1"/>
  <c r="B237" i="1"/>
  <c r="D237" i="1"/>
  <c r="C237" i="1"/>
  <c r="K309" i="1"/>
  <c r="L231" i="1" l="1"/>
  <c r="F232" i="1"/>
  <c r="E232" i="1" s="1"/>
  <c r="G232" i="1" s="1"/>
  <c r="B238" i="1"/>
  <c r="D238" i="1"/>
  <c r="C238" i="1"/>
  <c r="K310" i="1"/>
  <c r="L232" i="1" l="1"/>
  <c r="F233" i="1"/>
  <c r="E233" i="1" s="1"/>
  <c r="G233" i="1" s="1"/>
  <c r="B239" i="1"/>
  <c r="D239" i="1"/>
  <c r="C239" i="1"/>
  <c r="K311" i="1"/>
  <c r="L233" i="1" l="1"/>
  <c r="F234" i="1"/>
  <c r="E234" i="1" s="1"/>
  <c r="G234" i="1" s="1"/>
  <c r="B240" i="1"/>
  <c r="D240" i="1"/>
  <c r="C240" i="1"/>
  <c r="K312" i="1"/>
  <c r="L234" i="1" l="1"/>
  <c r="F235" i="1"/>
  <c r="E235" i="1" s="1"/>
  <c r="G235" i="1" s="1"/>
  <c r="B241" i="1"/>
  <c r="D241" i="1"/>
  <c r="C241" i="1"/>
  <c r="K313" i="1"/>
  <c r="L235" i="1" l="1"/>
  <c r="F236" i="1"/>
  <c r="E236" i="1" s="1"/>
  <c r="G236" i="1" s="1"/>
  <c r="B242" i="1"/>
  <c r="D242" i="1"/>
  <c r="C242" i="1"/>
  <c r="K314" i="1"/>
  <c r="J320" i="1" s="1"/>
  <c r="I320" i="1" s="1"/>
  <c r="L236" i="1" l="1"/>
  <c r="F237" i="1"/>
  <c r="E237" i="1" s="1"/>
  <c r="G237" i="1" s="1"/>
  <c r="B243" i="1"/>
  <c r="D243" i="1"/>
  <c r="C243" i="1"/>
  <c r="K315" i="1"/>
  <c r="L237" i="1" l="1"/>
  <c r="F238" i="1"/>
  <c r="E238" i="1" s="1"/>
  <c r="G238" i="1" s="1"/>
  <c r="B244" i="1"/>
  <c r="D244" i="1"/>
  <c r="C244" i="1"/>
  <c r="K316" i="1"/>
  <c r="L238" i="1" l="1"/>
  <c r="F239" i="1"/>
  <c r="E239" i="1" s="1"/>
  <c r="G239" i="1" s="1"/>
  <c r="B245" i="1"/>
  <c r="D245" i="1"/>
  <c r="C245" i="1"/>
  <c r="K317" i="1"/>
  <c r="L239" i="1" l="1"/>
  <c r="F240" i="1"/>
  <c r="E240" i="1" s="1"/>
  <c r="G240" i="1" s="1"/>
  <c r="B246" i="1"/>
  <c r="D246" i="1"/>
  <c r="C246" i="1"/>
  <c r="K318" i="1"/>
  <c r="L240" i="1" l="1"/>
  <c r="F241" i="1"/>
  <c r="E241" i="1" s="1"/>
  <c r="G241" i="1" s="1"/>
  <c r="B247" i="1"/>
  <c r="D247" i="1"/>
  <c r="C247" i="1"/>
  <c r="K319" i="1"/>
  <c r="L241" i="1" l="1"/>
  <c r="F242" i="1"/>
  <c r="E242" i="1" s="1"/>
  <c r="G242" i="1" s="1"/>
  <c r="B248" i="1"/>
  <c r="D248" i="1"/>
  <c r="C248" i="1"/>
  <c r="K320" i="1"/>
  <c r="J326" i="1" s="1"/>
  <c r="I326" i="1" s="1"/>
  <c r="L242" i="1" l="1"/>
  <c r="F243" i="1"/>
  <c r="E243" i="1" s="1"/>
  <c r="G243" i="1" s="1"/>
  <c r="B249" i="1"/>
  <c r="D249" i="1"/>
  <c r="C249" i="1"/>
  <c r="K321" i="1"/>
  <c r="L243" i="1" l="1"/>
  <c r="F244" i="1"/>
  <c r="E244" i="1" s="1"/>
  <c r="G244" i="1" s="1"/>
  <c r="B250" i="1"/>
  <c r="D250" i="1"/>
  <c r="C250" i="1"/>
  <c r="K322" i="1"/>
  <c r="L244" i="1" l="1"/>
  <c r="F245" i="1"/>
  <c r="E245" i="1" s="1"/>
  <c r="G245" i="1" s="1"/>
  <c r="B251" i="1"/>
  <c r="D251" i="1"/>
  <c r="C251" i="1"/>
  <c r="K323" i="1"/>
  <c r="L245" i="1" l="1"/>
  <c r="F246" i="1"/>
  <c r="E246" i="1" s="1"/>
  <c r="G246" i="1" s="1"/>
  <c r="B252" i="1"/>
  <c r="D252" i="1"/>
  <c r="C252" i="1"/>
  <c r="K324" i="1"/>
  <c r="L246" i="1" l="1"/>
  <c r="F247" i="1"/>
  <c r="E247" i="1" s="1"/>
  <c r="G247" i="1" s="1"/>
  <c r="B253" i="1"/>
  <c r="D253" i="1"/>
  <c r="C253" i="1"/>
  <c r="K325" i="1"/>
  <c r="L247" i="1" l="1"/>
  <c r="F248" i="1"/>
  <c r="E248" i="1" s="1"/>
  <c r="G248" i="1" s="1"/>
  <c r="B254" i="1"/>
  <c r="C254" i="1"/>
  <c r="D254" i="1"/>
  <c r="K326" i="1"/>
  <c r="J332" i="1" s="1"/>
  <c r="I332" i="1" s="1"/>
  <c r="L248" i="1" l="1"/>
  <c r="F249" i="1"/>
  <c r="E249" i="1" s="1"/>
  <c r="G249" i="1" s="1"/>
  <c r="B255" i="1"/>
  <c r="D255" i="1"/>
  <c r="C255" i="1"/>
  <c r="K327" i="1"/>
  <c r="L249" i="1" l="1"/>
  <c r="F250" i="1"/>
  <c r="E250" i="1" s="1"/>
  <c r="G250" i="1" s="1"/>
  <c r="D256" i="1"/>
  <c r="B256" i="1"/>
  <c r="C256" i="1"/>
  <c r="K328" i="1"/>
  <c r="L250" i="1" l="1"/>
  <c r="F251" i="1"/>
  <c r="E251" i="1" s="1"/>
  <c r="G251" i="1" s="1"/>
  <c r="B257" i="1"/>
  <c r="C257" i="1"/>
  <c r="D257" i="1"/>
  <c r="K329" i="1"/>
  <c r="L251" i="1" l="1"/>
  <c r="F252" i="1"/>
  <c r="E252" i="1" s="1"/>
  <c r="G252" i="1" s="1"/>
  <c r="B258" i="1"/>
  <c r="C258" i="1"/>
  <c r="D258" i="1"/>
  <c r="K330" i="1"/>
  <c r="L252" i="1" l="1"/>
  <c r="F253" i="1"/>
  <c r="E253" i="1" s="1"/>
  <c r="G253" i="1" s="1"/>
  <c r="B259" i="1"/>
  <c r="D259" i="1"/>
  <c r="C259" i="1"/>
  <c r="K331" i="1"/>
  <c r="L253" i="1" l="1"/>
  <c r="F254" i="1"/>
  <c r="E254" i="1" s="1"/>
  <c r="G254" i="1" s="1"/>
  <c r="D260" i="1"/>
  <c r="B260" i="1"/>
  <c r="C260" i="1"/>
  <c r="K332" i="1"/>
  <c r="J338" i="1" s="1"/>
  <c r="I338" i="1" s="1"/>
  <c r="L254" i="1" l="1"/>
  <c r="F255" i="1"/>
  <c r="E255" i="1" s="1"/>
  <c r="G255" i="1" s="1"/>
  <c r="B261" i="1"/>
  <c r="D261" i="1"/>
  <c r="C261" i="1"/>
  <c r="K333" i="1"/>
  <c r="L255" i="1" l="1"/>
  <c r="F256" i="1"/>
  <c r="E256" i="1" s="1"/>
  <c r="G256" i="1" s="1"/>
  <c r="B262" i="1"/>
  <c r="C262" i="1"/>
  <c r="D262" i="1"/>
  <c r="K334" i="1"/>
  <c r="L256" i="1" l="1"/>
  <c r="F257" i="1"/>
  <c r="E257" i="1" s="1"/>
  <c r="G257" i="1" s="1"/>
  <c r="B263" i="1"/>
  <c r="D263" i="1"/>
  <c r="C263" i="1"/>
  <c r="K335" i="1"/>
  <c r="L257" i="1" l="1"/>
  <c r="F258" i="1"/>
  <c r="E258" i="1" s="1"/>
  <c r="G258" i="1" s="1"/>
  <c r="D264" i="1"/>
  <c r="B264" i="1"/>
  <c r="C264" i="1"/>
  <c r="K336" i="1"/>
  <c r="L258" i="1" l="1"/>
  <c r="F259" i="1"/>
  <c r="E259" i="1" s="1"/>
  <c r="G259" i="1" s="1"/>
  <c r="B265" i="1"/>
  <c r="D265" i="1"/>
  <c r="C265" i="1"/>
  <c r="K337" i="1"/>
  <c r="L259" i="1" l="1"/>
  <c r="F260" i="1"/>
  <c r="E260" i="1" s="1"/>
  <c r="G260" i="1" s="1"/>
  <c r="B266" i="1"/>
  <c r="C266" i="1"/>
  <c r="D266" i="1"/>
  <c r="K338" i="1"/>
  <c r="J344" i="1" s="1"/>
  <c r="I344" i="1" s="1"/>
  <c r="L260" i="1" l="1"/>
  <c r="F261" i="1"/>
  <c r="E261" i="1" s="1"/>
  <c r="G261" i="1" s="1"/>
  <c r="B267" i="1"/>
  <c r="D267" i="1"/>
  <c r="C267" i="1"/>
  <c r="K339" i="1"/>
  <c r="L261" i="1" l="1"/>
  <c r="F262" i="1"/>
  <c r="E262" i="1" s="1"/>
  <c r="G262" i="1" s="1"/>
  <c r="D268" i="1"/>
  <c r="B268" i="1"/>
  <c r="C268" i="1"/>
  <c r="K340" i="1"/>
  <c r="L262" i="1" l="1"/>
  <c r="F263" i="1"/>
  <c r="E263" i="1" s="1"/>
  <c r="G263" i="1" s="1"/>
  <c r="B269" i="1"/>
  <c r="D269" i="1"/>
  <c r="C269" i="1"/>
  <c r="K341" i="1"/>
  <c r="L263" i="1" l="1"/>
  <c r="F264" i="1"/>
  <c r="E264" i="1" s="1"/>
  <c r="G264" i="1" s="1"/>
  <c r="B270" i="1"/>
  <c r="C270" i="1"/>
  <c r="D270" i="1"/>
  <c r="K342" i="1"/>
  <c r="L264" i="1" l="1"/>
  <c r="F265" i="1"/>
  <c r="E265" i="1" s="1"/>
  <c r="G265" i="1" s="1"/>
  <c r="B271" i="1"/>
  <c r="D271" i="1"/>
  <c r="C271" i="1"/>
  <c r="K343" i="1"/>
  <c r="L265" i="1" l="1"/>
  <c r="F266" i="1"/>
  <c r="E266" i="1" s="1"/>
  <c r="G266" i="1" s="1"/>
  <c r="D272" i="1"/>
  <c r="B272" i="1"/>
  <c r="C272" i="1"/>
  <c r="K344" i="1"/>
  <c r="J350" i="1" s="1"/>
  <c r="I350" i="1" s="1"/>
  <c r="L266" i="1" l="1"/>
  <c r="F267" i="1"/>
  <c r="E267" i="1" s="1"/>
  <c r="G267" i="1" s="1"/>
  <c r="B273" i="1"/>
  <c r="D273" i="1"/>
  <c r="C273" i="1"/>
  <c r="K345" i="1"/>
  <c r="L267" i="1" l="1"/>
  <c r="F268" i="1"/>
  <c r="E268" i="1" s="1"/>
  <c r="G268" i="1" s="1"/>
  <c r="B274" i="1"/>
  <c r="C274" i="1"/>
  <c r="D274" i="1"/>
  <c r="K346" i="1"/>
  <c r="L268" i="1" l="1"/>
  <c r="F269" i="1"/>
  <c r="E269" i="1" s="1"/>
  <c r="G269" i="1" s="1"/>
  <c r="B275" i="1"/>
  <c r="D275" i="1"/>
  <c r="C275" i="1"/>
  <c r="K347" i="1"/>
  <c r="L269" i="1" l="1"/>
  <c r="F270" i="1"/>
  <c r="E270" i="1" s="1"/>
  <c r="G270" i="1" s="1"/>
  <c r="D276" i="1"/>
  <c r="B276" i="1"/>
  <c r="C276" i="1"/>
  <c r="K348" i="1"/>
  <c r="L270" i="1" l="1"/>
  <c r="F271" i="1"/>
  <c r="E271" i="1" s="1"/>
  <c r="G271" i="1" s="1"/>
  <c r="B277" i="1"/>
  <c r="D277" i="1"/>
  <c r="C277" i="1"/>
  <c r="K349" i="1"/>
  <c r="L271" i="1" l="1"/>
  <c r="F272" i="1"/>
  <c r="E272" i="1" s="1"/>
  <c r="G272" i="1" s="1"/>
  <c r="B278" i="1"/>
  <c r="C278" i="1"/>
  <c r="D278" i="1"/>
  <c r="K350" i="1"/>
  <c r="J356" i="1" s="1"/>
  <c r="I356" i="1" s="1"/>
  <c r="L272" i="1" l="1"/>
  <c r="F273" i="1"/>
  <c r="E273" i="1" s="1"/>
  <c r="G273" i="1" s="1"/>
  <c r="B279" i="1"/>
  <c r="D279" i="1"/>
  <c r="C279" i="1"/>
  <c r="K351" i="1"/>
  <c r="L273" i="1" l="1"/>
  <c r="F274" i="1"/>
  <c r="E274" i="1" s="1"/>
  <c r="G274" i="1" s="1"/>
  <c r="D280" i="1"/>
  <c r="B280" i="1"/>
  <c r="C280" i="1"/>
  <c r="K352" i="1"/>
  <c r="L274" i="1" l="1"/>
  <c r="F275" i="1"/>
  <c r="E275" i="1" s="1"/>
  <c r="G275" i="1" s="1"/>
  <c r="B281" i="1"/>
  <c r="D281" i="1"/>
  <c r="C281" i="1"/>
  <c r="K353" i="1"/>
  <c r="L275" i="1" l="1"/>
  <c r="F276" i="1"/>
  <c r="E276" i="1" s="1"/>
  <c r="G276" i="1" s="1"/>
  <c r="B282" i="1"/>
  <c r="C282" i="1"/>
  <c r="D282" i="1"/>
  <c r="K354" i="1"/>
  <c r="L276" i="1" l="1"/>
  <c r="F277" i="1"/>
  <c r="E277" i="1" s="1"/>
  <c r="G277" i="1" s="1"/>
  <c r="B283" i="1"/>
  <c r="D283" i="1"/>
  <c r="C283" i="1"/>
  <c r="K355" i="1"/>
  <c r="L277" i="1" l="1"/>
  <c r="F278" i="1"/>
  <c r="E278" i="1" s="1"/>
  <c r="G278" i="1" s="1"/>
  <c r="D284" i="1"/>
  <c r="B284" i="1"/>
  <c r="C284" i="1"/>
  <c r="K356" i="1"/>
  <c r="J362" i="1" s="1"/>
  <c r="I362" i="1" s="1"/>
  <c r="L278" i="1" l="1"/>
  <c r="F279" i="1"/>
  <c r="E279" i="1" s="1"/>
  <c r="G279" i="1" s="1"/>
  <c r="B285" i="1"/>
  <c r="D285" i="1"/>
  <c r="C285" i="1"/>
  <c r="K357" i="1"/>
  <c r="L279" i="1" l="1"/>
  <c r="F280" i="1"/>
  <c r="E280" i="1" s="1"/>
  <c r="G280" i="1" s="1"/>
  <c r="B286" i="1"/>
  <c r="C286" i="1"/>
  <c r="D286" i="1"/>
  <c r="K358" i="1"/>
  <c r="L280" i="1" l="1"/>
  <c r="F281" i="1"/>
  <c r="E281" i="1" s="1"/>
  <c r="G281" i="1" s="1"/>
  <c r="B287" i="1"/>
  <c r="D287" i="1"/>
  <c r="C287" i="1"/>
  <c r="K359" i="1"/>
  <c r="L281" i="1" l="1"/>
  <c r="F282" i="1"/>
  <c r="E282" i="1" s="1"/>
  <c r="G282" i="1" s="1"/>
  <c r="D288" i="1"/>
  <c r="B288" i="1"/>
  <c r="C288" i="1"/>
  <c r="K360" i="1"/>
  <c r="L282" i="1" l="1"/>
  <c r="F283" i="1"/>
  <c r="E283" i="1" s="1"/>
  <c r="G283" i="1" s="1"/>
  <c r="B289" i="1"/>
  <c r="D289" i="1"/>
  <c r="C289" i="1"/>
  <c r="K361" i="1"/>
  <c r="L283" i="1" l="1"/>
  <c r="F284" i="1"/>
  <c r="E284" i="1" s="1"/>
  <c r="G284" i="1" s="1"/>
  <c r="B290" i="1"/>
  <c r="C290" i="1"/>
  <c r="D290" i="1"/>
  <c r="K362" i="1"/>
  <c r="J368" i="1" s="1"/>
  <c r="I368" i="1" s="1"/>
  <c r="L284" i="1" l="1"/>
  <c r="F285" i="1"/>
  <c r="E285" i="1" s="1"/>
  <c r="G285" i="1" s="1"/>
  <c r="B291" i="1"/>
  <c r="D291" i="1"/>
  <c r="C291" i="1"/>
  <c r="K363" i="1"/>
  <c r="L285" i="1" l="1"/>
  <c r="F286" i="1"/>
  <c r="E286" i="1" s="1"/>
  <c r="G286" i="1" s="1"/>
  <c r="D292" i="1"/>
  <c r="B292" i="1"/>
  <c r="C292" i="1"/>
  <c r="K364" i="1"/>
  <c r="L286" i="1" l="1"/>
  <c r="F287" i="1"/>
  <c r="E287" i="1" s="1"/>
  <c r="G287" i="1" s="1"/>
  <c r="B293" i="1"/>
  <c r="D293" i="1"/>
  <c r="C293" i="1"/>
  <c r="K365" i="1"/>
  <c r="L287" i="1" l="1"/>
  <c r="F288" i="1"/>
  <c r="E288" i="1" s="1"/>
  <c r="G288" i="1" s="1"/>
  <c r="B294" i="1"/>
  <c r="C294" i="1"/>
  <c r="D294" i="1"/>
  <c r="K366" i="1"/>
  <c r="L288" i="1" l="1"/>
  <c r="F289" i="1"/>
  <c r="E289" i="1" s="1"/>
  <c r="G289" i="1" s="1"/>
  <c r="B295" i="1"/>
  <c r="D295" i="1"/>
  <c r="C295" i="1"/>
  <c r="K367" i="1"/>
  <c r="L289" i="1" l="1"/>
  <c r="F290" i="1"/>
  <c r="E290" i="1" s="1"/>
  <c r="G290" i="1" s="1"/>
  <c r="D296" i="1"/>
  <c r="B296" i="1"/>
  <c r="C296" i="1"/>
  <c r="K368" i="1"/>
  <c r="J374" i="1" l="1"/>
  <c r="I12" i="1" s="1"/>
  <c r="I374" i="1"/>
  <c r="L290" i="1"/>
  <c r="F291" i="1"/>
  <c r="E291" i="1" s="1"/>
  <c r="G291" i="1" s="1"/>
  <c r="B297" i="1"/>
  <c r="D297" i="1"/>
  <c r="C297" i="1"/>
  <c r="K369" i="1"/>
  <c r="L291" i="1" l="1"/>
  <c r="F292" i="1"/>
  <c r="E292" i="1" s="1"/>
  <c r="G292" i="1" s="1"/>
  <c r="B298" i="1"/>
  <c r="C298" i="1"/>
  <c r="D298" i="1"/>
  <c r="K370" i="1"/>
  <c r="L292" i="1" l="1"/>
  <c r="F293" i="1"/>
  <c r="E293" i="1" s="1"/>
  <c r="G293" i="1" s="1"/>
  <c r="B299" i="1"/>
  <c r="D299" i="1"/>
  <c r="C299" i="1"/>
  <c r="K371" i="1"/>
  <c r="L293" i="1" l="1"/>
  <c r="F294" i="1"/>
  <c r="E294" i="1" s="1"/>
  <c r="G294" i="1" s="1"/>
  <c r="D300" i="1"/>
  <c r="B300" i="1"/>
  <c r="C300" i="1"/>
  <c r="K372" i="1"/>
  <c r="L294" i="1" l="1"/>
  <c r="F295" i="1"/>
  <c r="E295" i="1" s="1"/>
  <c r="G295" i="1" s="1"/>
  <c r="B301" i="1"/>
  <c r="D301" i="1"/>
  <c r="C301" i="1"/>
  <c r="K373" i="1"/>
  <c r="L295" i="1" l="1"/>
  <c r="F296" i="1"/>
  <c r="E296" i="1" s="1"/>
  <c r="G296" i="1" s="1"/>
  <c r="B302" i="1"/>
  <c r="C302" i="1"/>
  <c r="D302" i="1"/>
  <c r="K374" i="1"/>
  <c r="L296" i="1" l="1"/>
  <c r="F297" i="1"/>
  <c r="E297" i="1" s="1"/>
  <c r="G297" i="1" s="1"/>
  <c r="B303" i="1"/>
  <c r="D303" i="1"/>
  <c r="C303" i="1"/>
  <c r="K375" i="1"/>
  <c r="G12" i="1" s="1"/>
  <c r="L297" i="1" l="1"/>
  <c r="F298" i="1"/>
  <c r="E298" i="1" s="1"/>
  <c r="G298" i="1" s="1"/>
  <c r="D304" i="1"/>
  <c r="B304" i="1"/>
  <c r="C304" i="1"/>
  <c r="L298" i="1" l="1"/>
  <c r="F299" i="1"/>
  <c r="E299" i="1" s="1"/>
  <c r="G299" i="1" s="1"/>
  <c r="B305" i="1"/>
  <c r="D305" i="1"/>
  <c r="C305" i="1"/>
  <c r="L299" i="1" l="1"/>
  <c r="F300" i="1"/>
  <c r="E300" i="1" s="1"/>
  <c r="G300" i="1" s="1"/>
  <c r="B306" i="1"/>
  <c r="C306" i="1"/>
  <c r="D306" i="1"/>
  <c r="L300" i="1" l="1"/>
  <c r="F301" i="1"/>
  <c r="E301" i="1" s="1"/>
  <c r="G301" i="1" s="1"/>
  <c r="B307" i="1"/>
  <c r="D307" i="1"/>
  <c r="C307" i="1"/>
  <c r="L301" i="1" l="1"/>
  <c r="F302" i="1"/>
  <c r="E302" i="1" s="1"/>
  <c r="G302" i="1" s="1"/>
  <c r="D308" i="1"/>
  <c r="B308" i="1"/>
  <c r="C308" i="1"/>
  <c r="L302" i="1" l="1"/>
  <c r="F303" i="1"/>
  <c r="E303" i="1" s="1"/>
  <c r="G303" i="1" s="1"/>
  <c r="B309" i="1"/>
  <c r="D309" i="1"/>
  <c r="C309" i="1"/>
  <c r="L303" i="1" l="1"/>
  <c r="F304" i="1"/>
  <c r="E304" i="1" s="1"/>
  <c r="G304" i="1" s="1"/>
  <c r="B310" i="1"/>
  <c r="C310" i="1"/>
  <c r="D310" i="1"/>
  <c r="L304" i="1" l="1"/>
  <c r="F305" i="1"/>
  <c r="E305" i="1" s="1"/>
  <c r="G305" i="1" s="1"/>
  <c r="B311" i="1"/>
  <c r="D311" i="1"/>
  <c r="C311" i="1"/>
  <c r="L305" i="1" l="1"/>
  <c r="F306" i="1"/>
  <c r="E306" i="1" s="1"/>
  <c r="G306" i="1" s="1"/>
  <c r="D312" i="1"/>
  <c r="B312" i="1"/>
  <c r="C312" i="1"/>
  <c r="L306" i="1" l="1"/>
  <c r="F307" i="1"/>
  <c r="E307" i="1" s="1"/>
  <c r="G307" i="1" s="1"/>
  <c r="B313" i="1"/>
  <c r="D313" i="1"/>
  <c r="C313" i="1"/>
  <c r="L307" i="1" l="1"/>
  <c r="F308" i="1"/>
  <c r="E308" i="1" s="1"/>
  <c r="G308" i="1" s="1"/>
  <c r="B314" i="1"/>
  <c r="C314" i="1"/>
  <c r="D314" i="1"/>
  <c r="L308" i="1" l="1"/>
  <c r="F309" i="1"/>
  <c r="E309" i="1" s="1"/>
  <c r="G309" i="1" s="1"/>
  <c r="B315" i="1"/>
  <c r="D315" i="1"/>
  <c r="C315" i="1"/>
  <c r="L309" i="1" l="1"/>
  <c r="F310" i="1"/>
  <c r="E310" i="1" s="1"/>
  <c r="G310" i="1" s="1"/>
  <c r="D316" i="1"/>
  <c r="B316" i="1"/>
  <c r="C316" i="1"/>
  <c r="L310" i="1" l="1"/>
  <c r="F311" i="1"/>
  <c r="E311" i="1" s="1"/>
  <c r="G311" i="1" s="1"/>
  <c r="B317" i="1"/>
  <c r="D317" i="1"/>
  <c r="C317" i="1"/>
  <c r="L311" i="1" l="1"/>
  <c r="F312" i="1"/>
  <c r="E312" i="1" s="1"/>
  <c r="G312" i="1" s="1"/>
  <c r="B318" i="1"/>
  <c r="C318" i="1"/>
  <c r="D318" i="1"/>
  <c r="L312" i="1" l="1"/>
  <c r="F313" i="1"/>
  <c r="E313" i="1" s="1"/>
  <c r="G313" i="1" s="1"/>
  <c r="B319" i="1"/>
  <c r="D319" i="1"/>
  <c r="C319" i="1"/>
  <c r="L313" i="1" l="1"/>
  <c r="F314" i="1"/>
  <c r="E314" i="1" s="1"/>
  <c r="G314" i="1" s="1"/>
  <c r="D320" i="1"/>
  <c r="B320" i="1"/>
  <c r="C320" i="1"/>
  <c r="L314" i="1" l="1"/>
  <c r="F315" i="1"/>
  <c r="E315" i="1" s="1"/>
  <c r="G315" i="1" s="1"/>
  <c r="B321" i="1"/>
  <c r="D321" i="1"/>
  <c r="C321" i="1"/>
  <c r="L315" i="1" l="1"/>
  <c r="F316" i="1"/>
  <c r="E316" i="1" s="1"/>
  <c r="G316" i="1" s="1"/>
  <c r="B322" i="1"/>
  <c r="C322" i="1"/>
  <c r="D322" i="1"/>
  <c r="L316" i="1" l="1"/>
  <c r="F317" i="1"/>
  <c r="E317" i="1" s="1"/>
  <c r="G317" i="1" s="1"/>
  <c r="B323" i="1"/>
  <c r="D323" i="1"/>
  <c r="C323" i="1"/>
  <c r="L317" i="1" l="1"/>
  <c r="F318" i="1"/>
  <c r="E318" i="1" s="1"/>
  <c r="G318" i="1" s="1"/>
  <c r="D324" i="1"/>
  <c r="B324" i="1"/>
  <c r="C324" i="1"/>
  <c r="L318" i="1" l="1"/>
  <c r="F319" i="1"/>
  <c r="E319" i="1" s="1"/>
  <c r="G319" i="1" s="1"/>
  <c r="B325" i="1"/>
  <c r="D325" i="1"/>
  <c r="C325" i="1"/>
  <c r="L319" i="1" l="1"/>
  <c r="F320" i="1"/>
  <c r="E320" i="1" s="1"/>
  <c r="G320" i="1" s="1"/>
  <c r="B326" i="1"/>
  <c r="C326" i="1"/>
  <c r="D326" i="1"/>
  <c r="L320" i="1" l="1"/>
  <c r="F321" i="1"/>
  <c r="E321" i="1" s="1"/>
  <c r="G321" i="1" s="1"/>
  <c r="B327" i="1"/>
  <c r="D327" i="1"/>
  <c r="C327" i="1"/>
  <c r="L321" i="1" l="1"/>
  <c r="F322" i="1"/>
  <c r="E322" i="1" s="1"/>
  <c r="G322" i="1" s="1"/>
  <c r="D328" i="1"/>
  <c r="B328" i="1"/>
  <c r="C328" i="1"/>
  <c r="L322" i="1" l="1"/>
  <c r="F323" i="1"/>
  <c r="E323" i="1" s="1"/>
  <c r="G323" i="1" s="1"/>
  <c r="B329" i="1"/>
  <c r="D329" i="1"/>
  <c r="C329" i="1"/>
  <c r="L323" i="1" l="1"/>
  <c r="F324" i="1"/>
  <c r="E324" i="1" s="1"/>
  <c r="G324" i="1" s="1"/>
  <c r="C330" i="1"/>
  <c r="D330" i="1"/>
  <c r="B330" i="1"/>
  <c r="L324" i="1" l="1"/>
  <c r="F325" i="1"/>
  <c r="E325" i="1" s="1"/>
  <c r="G325" i="1" s="1"/>
  <c r="D331" i="1"/>
  <c r="B331" i="1"/>
  <c r="C331" i="1"/>
  <c r="L325" i="1" l="1"/>
  <c r="F326" i="1"/>
  <c r="E326" i="1" s="1"/>
  <c r="G326" i="1" s="1"/>
  <c r="D332" i="1"/>
  <c r="C332" i="1"/>
  <c r="B332" i="1"/>
  <c r="L326" i="1" l="1"/>
  <c r="F327" i="1"/>
  <c r="E327" i="1" s="1"/>
  <c r="G327" i="1" s="1"/>
  <c r="D333" i="1"/>
  <c r="B333" i="1"/>
  <c r="C333" i="1"/>
  <c r="L327" i="1" l="1"/>
  <c r="F328" i="1"/>
  <c r="E328" i="1" s="1"/>
  <c r="G328" i="1" s="1"/>
  <c r="C334" i="1"/>
  <c r="D334" i="1"/>
  <c r="B334" i="1"/>
  <c r="L328" i="1" l="1"/>
  <c r="F329" i="1"/>
  <c r="E329" i="1" s="1"/>
  <c r="G329" i="1" s="1"/>
  <c r="D335" i="1"/>
  <c r="B335" i="1"/>
  <c r="C335" i="1"/>
  <c r="L329" i="1" l="1"/>
  <c r="F330" i="1"/>
  <c r="E330" i="1" s="1"/>
  <c r="G330" i="1" s="1"/>
  <c r="D336" i="1"/>
  <c r="C336" i="1"/>
  <c r="B336" i="1"/>
  <c r="L330" i="1" l="1"/>
  <c r="F331" i="1"/>
  <c r="E331" i="1" s="1"/>
  <c r="G331" i="1" s="1"/>
  <c r="D337" i="1"/>
  <c r="B337" i="1"/>
  <c r="C337" i="1"/>
  <c r="L331" i="1" l="1"/>
  <c r="F332" i="1"/>
  <c r="E332" i="1" s="1"/>
  <c r="G332" i="1" s="1"/>
  <c r="B338" i="1"/>
  <c r="D338" i="1"/>
  <c r="C338" i="1"/>
  <c r="L332" i="1" l="1"/>
  <c r="F333" i="1"/>
  <c r="E333" i="1" s="1"/>
  <c r="G333" i="1" s="1"/>
  <c r="D339" i="1"/>
  <c r="B339" i="1"/>
  <c r="C339" i="1"/>
  <c r="L333" i="1" l="1"/>
  <c r="F334" i="1"/>
  <c r="E334" i="1" s="1"/>
  <c r="G334" i="1" s="1"/>
  <c r="D340" i="1"/>
  <c r="C340" i="1"/>
  <c r="B340" i="1"/>
  <c r="L334" i="1" l="1"/>
  <c r="F335" i="1"/>
  <c r="E335" i="1" s="1"/>
  <c r="G335" i="1" s="1"/>
  <c r="D341" i="1"/>
  <c r="B341" i="1"/>
  <c r="C341" i="1"/>
  <c r="L335" i="1" l="1"/>
  <c r="F336" i="1"/>
  <c r="E336" i="1" s="1"/>
  <c r="G336" i="1" s="1"/>
  <c r="C342" i="1"/>
  <c r="D342" i="1"/>
  <c r="B342" i="1"/>
  <c r="L336" i="1" l="1"/>
  <c r="F337" i="1"/>
  <c r="E337" i="1" s="1"/>
  <c r="G337" i="1" s="1"/>
  <c r="D343" i="1"/>
  <c r="B343" i="1"/>
  <c r="C343" i="1"/>
  <c r="L337" i="1" l="1"/>
  <c r="F338" i="1"/>
  <c r="E338" i="1" s="1"/>
  <c r="G338" i="1" s="1"/>
  <c r="D344" i="1"/>
  <c r="C344" i="1"/>
  <c r="B344" i="1"/>
  <c r="L338" i="1" l="1"/>
  <c r="F339" i="1"/>
  <c r="E339" i="1" s="1"/>
  <c r="G339" i="1" s="1"/>
  <c r="D345" i="1"/>
  <c r="C345" i="1"/>
  <c r="B345" i="1"/>
  <c r="L339" i="1" l="1"/>
  <c r="F340" i="1"/>
  <c r="E340" i="1" s="1"/>
  <c r="G340" i="1" s="1"/>
  <c r="C346" i="1"/>
  <c r="D346" i="1"/>
  <c r="B346" i="1"/>
  <c r="L340" i="1" l="1"/>
  <c r="F341" i="1"/>
  <c r="E341" i="1" s="1"/>
  <c r="G341" i="1" s="1"/>
  <c r="D347" i="1"/>
  <c r="B347" i="1"/>
  <c r="C347" i="1"/>
  <c r="L341" i="1" l="1"/>
  <c r="F342" i="1"/>
  <c r="E342" i="1" s="1"/>
  <c r="G342" i="1" s="1"/>
  <c r="D348" i="1"/>
  <c r="C348" i="1"/>
  <c r="B348" i="1"/>
  <c r="L342" i="1" l="1"/>
  <c r="F343" i="1"/>
  <c r="E343" i="1" s="1"/>
  <c r="G343" i="1" s="1"/>
  <c r="D349" i="1"/>
  <c r="B349" i="1"/>
  <c r="C349" i="1"/>
  <c r="L343" i="1" l="1"/>
  <c r="F344" i="1"/>
  <c r="E344" i="1" s="1"/>
  <c r="G344" i="1" s="1"/>
  <c r="C350" i="1"/>
  <c r="D350" i="1"/>
  <c r="B350" i="1"/>
  <c r="L344" i="1" l="1"/>
  <c r="F345" i="1"/>
  <c r="E345" i="1" s="1"/>
  <c r="G345" i="1" s="1"/>
  <c r="D351" i="1"/>
  <c r="C351" i="1"/>
  <c r="B351" i="1"/>
  <c r="L345" i="1" l="1"/>
  <c r="F346" i="1"/>
  <c r="E346" i="1" s="1"/>
  <c r="G346" i="1" s="1"/>
  <c r="D352" i="1"/>
  <c r="C352" i="1"/>
  <c r="B352" i="1"/>
  <c r="L346" i="1" l="1"/>
  <c r="F347" i="1"/>
  <c r="E347" i="1" s="1"/>
  <c r="G347" i="1" s="1"/>
  <c r="D353" i="1"/>
  <c r="B353" i="1"/>
  <c r="C353" i="1"/>
  <c r="L347" i="1" l="1"/>
  <c r="F348" i="1"/>
  <c r="E348" i="1" s="1"/>
  <c r="G348" i="1" s="1"/>
  <c r="C354" i="1"/>
  <c r="D354" i="1"/>
  <c r="B354" i="1"/>
  <c r="L348" i="1" l="1"/>
  <c r="F349" i="1"/>
  <c r="E349" i="1" s="1"/>
  <c r="G349" i="1" s="1"/>
  <c r="D355" i="1"/>
  <c r="B355" i="1"/>
  <c r="C355" i="1"/>
  <c r="L349" i="1" l="1"/>
  <c r="F350" i="1"/>
  <c r="E350" i="1" s="1"/>
  <c r="G350" i="1" s="1"/>
  <c r="D356" i="1"/>
  <c r="C356" i="1"/>
  <c r="B356" i="1"/>
  <c r="L350" i="1" l="1"/>
  <c r="F351" i="1"/>
  <c r="E351" i="1" s="1"/>
  <c r="G351" i="1" s="1"/>
  <c r="D357" i="1"/>
  <c r="C357" i="1"/>
  <c r="B357" i="1"/>
  <c r="L351" i="1" l="1"/>
  <c r="F352" i="1"/>
  <c r="E352" i="1" s="1"/>
  <c r="G352" i="1" s="1"/>
  <c r="C358" i="1"/>
  <c r="D358" i="1"/>
  <c r="B358" i="1"/>
  <c r="L352" i="1" l="1"/>
  <c r="F353" i="1"/>
  <c r="E353" i="1" s="1"/>
  <c r="G353" i="1" s="1"/>
  <c r="D359" i="1"/>
  <c r="B359" i="1"/>
  <c r="C359" i="1"/>
  <c r="L353" i="1" l="1"/>
  <c r="F354" i="1"/>
  <c r="E354" i="1" s="1"/>
  <c r="G354" i="1" s="1"/>
  <c r="D360" i="1"/>
  <c r="C360" i="1"/>
  <c r="B360" i="1"/>
  <c r="L354" i="1" l="1"/>
  <c r="F355" i="1"/>
  <c r="E355" i="1" s="1"/>
  <c r="G355" i="1" s="1"/>
  <c r="D361" i="1"/>
  <c r="B361" i="1"/>
  <c r="C361" i="1"/>
  <c r="L355" i="1" l="1"/>
  <c r="F356" i="1"/>
  <c r="E356" i="1" s="1"/>
  <c r="G356" i="1" s="1"/>
  <c r="C362" i="1"/>
  <c r="D362" i="1"/>
  <c r="B362" i="1"/>
  <c r="L356" i="1" l="1"/>
  <c r="F357" i="1"/>
  <c r="E357" i="1" s="1"/>
  <c r="G357" i="1" s="1"/>
  <c r="D363" i="1"/>
  <c r="C363" i="1"/>
  <c r="B363" i="1"/>
  <c r="L357" i="1" l="1"/>
  <c r="F358" i="1"/>
  <c r="E358" i="1" s="1"/>
  <c r="G358" i="1" s="1"/>
  <c r="D364" i="1"/>
  <c r="B364" i="1"/>
  <c r="C364" i="1"/>
  <c r="L358" i="1" l="1"/>
  <c r="F359" i="1"/>
  <c r="E359" i="1" s="1"/>
  <c r="G359" i="1" s="1"/>
  <c r="D365" i="1"/>
  <c r="C365" i="1"/>
  <c r="B365" i="1"/>
  <c r="L359" i="1" l="1"/>
  <c r="F360" i="1"/>
  <c r="E360" i="1" s="1"/>
  <c r="G360" i="1" s="1"/>
  <c r="B366" i="1"/>
  <c r="D366" i="1"/>
  <c r="C366" i="1"/>
  <c r="L360" i="1" l="1"/>
  <c r="F361" i="1"/>
  <c r="E361" i="1" s="1"/>
  <c r="G361" i="1" s="1"/>
  <c r="D367" i="1"/>
  <c r="C367" i="1"/>
  <c r="B367" i="1"/>
  <c r="L361" i="1" l="1"/>
  <c r="F362" i="1"/>
  <c r="E362" i="1" s="1"/>
  <c r="G362" i="1" s="1"/>
  <c r="D368" i="1"/>
  <c r="B368" i="1"/>
  <c r="C368" i="1"/>
  <c r="L362" i="1" l="1"/>
  <c r="F363" i="1"/>
  <c r="E363" i="1" s="1"/>
  <c r="G363" i="1" s="1"/>
  <c r="D369" i="1"/>
  <c r="C369" i="1"/>
  <c r="B369" i="1"/>
  <c r="L363" i="1" l="1"/>
  <c r="F364" i="1"/>
  <c r="E364" i="1" s="1"/>
  <c r="G364" i="1" s="1"/>
  <c r="B370" i="1"/>
  <c r="D370" i="1"/>
  <c r="C370" i="1"/>
  <c r="L364" i="1" l="1"/>
  <c r="F365" i="1"/>
  <c r="E365" i="1" s="1"/>
  <c r="G365" i="1" s="1"/>
  <c r="D371" i="1"/>
  <c r="B371" i="1"/>
  <c r="C371" i="1"/>
  <c r="L365" i="1" l="1"/>
  <c r="F366" i="1"/>
  <c r="E366" i="1" s="1"/>
  <c r="G366" i="1" s="1"/>
  <c r="D372" i="1"/>
  <c r="B372" i="1"/>
  <c r="C372" i="1"/>
  <c r="L366" i="1" l="1"/>
  <c r="F367" i="1"/>
  <c r="E367" i="1" s="1"/>
  <c r="G367" i="1" s="1"/>
  <c r="B373" i="1"/>
  <c r="C373" i="1"/>
  <c r="D373" i="1"/>
  <c r="L367" i="1" l="1"/>
  <c r="F368" i="1"/>
  <c r="E368" i="1" s="1"/>
  <c r="G368" i="1" s="1"/>
  <c r="D374" i="1"/>
  <c r="B374" i="1"/>
  <c r="C374" i="1"/>
  <c r="L12" i="1" l="1"/>
  <c r="L368" i="1"/>
  <c r="F369" i="1"/>
  <c r="E369" i="1" s="1"/>
  <c r="G369" i="1" s="1"/>
  <c r="D375" i="1"/>
  <c r="B375" i="1"/>
  <c r="C375" i="1"/>
  <c r="L11" i="1" l="1"/>
  <c r="L369" i="1"/>
  <c r="F370" i="1"/>
  <c r="E370" i="1" s="1"/>
  <c r="G370" i="1" s="1"/>
  <c r="L370" i="1" l="1"/>
  <c r="F371" i="1"/>
  <c r="E371" i="1" s="1"/>
  <c r="G371" i="1" s="1"/>
  <c r="L371" i="1" l="1"/>
  <c r="F372" i="1"/>
  <c r="E372" i="1" s="1"/>
  <c r="G372" i="1" s="1"/>
  <c r="L372" i="1" l="1"/>
  <c r="F373" i="1"/>
  <c r="E373" i="1" s="1"/>
  <c r="G373" i="1" s="1"/>
  <c r="L373" i="1" l="1"/>
  <c r="F374" i="1"/>
  <c r="E374" i="1" s="1"/>
  <c r="G374" i="1" s="1"/>
  <c r="L374" i="1" l="1"/>
  <c r="F375" i="1"/>
  <c r="I11" i="1" s="1"/>
  <c r="E375" i="1" l="1"/>
  <c r="G11" i="1"/>
  <c r="G375" i="1"/>
  <c r="L375" i="1" s="1"/>
</calcChain>
</file>

<file path=xl/sharedStrings.xml><?xml version="1.0" encoding="utf-8"?>
<sst xmlns="http://schemas.openxmlformats.org/spreadsheetml/2006/main" count="68" uniqueCount="58">
  <si>
    <t>回数</t>
    <rPh sb="0" eb="2">
      <t>カイスウ</t>
    </rPh>
    <phoneticPr fontId="1"/>
  </si>
  <si>
    <t>元金</t>
    <rPh sb="0" eb="2">
      <t>ガンキン</t>
    </rPh>
    <phoneticPr fontId="1"/>
  </si>
  <si>
    <t>利息</t>
    <rPh sb="0" eb="2">
      <t>リソク</t>
    </rPh>
    <phoneticPr fontId="1"/>
  </si>
  <si>
    <t>未償還元金</t>
    <rPh sb="0" eb="3">
      <t>ミショウカン</t>
    </rPh>
    <rPh sb="3" eb="5">
      <t>ガンキン</t>
    </rPh>
    <phoneticPr fontId="1"/>
  </si>
  <si>
    <t>毎月償還額</t>
    <rPh sb="0" eb="2">
      <t>マイツキ</t>
    </rPh>
    <rPh sb="2" eb="5">
      <t>ショウカンガク</t>
    </rPh>
    <phoneticPr fontId="1"/>
  </si>
  <si>
    <t>ボーナス</t>
    <phoneticPr fontId="1"/>
  </si>
  <si>
    <t>一回の償還額</t>
    <rPh sb="0" eb="2">
      <t>イッカイ</t>
    </rPh>
    <rPh sb="3" eb="6">
      <t>ショウカンガク</t>
    </rPh>
    <phoneticPr fontId="1"/>
  </si>
  <si>
    <t>半年利</t>
    <rPh sb="0" eb="2">
      <t>ハントシ</t>
    </rPh>
    <rPh sb="2" eb="3">
      <t>リ</t>
    </rPh>
    <phoneticPr fontId="1"/>
  </si>
  <si>
    <t>利息合計</t>
    <rPh sb="0" eb="2">
      <t>リソク</t>
    </rPh>
    <rPh sb="2" eb="4">
      <t>ゴウケイ</t>
    </rPh>
    <phoneticPr fontId="1"/>
  </si>
  <si>
    <t>貸付年月日</t>
    <rPh sb="0" eb="2">
      <t>カシツケ</t>
    </rPh>
    <rPh sb="2" eb="5">
      <t>ネンガッピ</t>
    </rPh>
    <phoneticPr fontId="1"/>
  </si>
  <si>
    <t>最終償還額</t>
    <rPh sb="0" eb="2">
      <t>サイシュウ</t>
    </rPh>
    <rPh sb="2" eb="5">
      <t>ショウカンガク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</si>
  <si>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</si>
  <si>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</si>
  <si>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</si>
  <si>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</si>
  <si>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返済</t>
    <rPh sb="0" eb="2">
      <t>ヘンサイ</t>
    </rPh>
    <phoneticPr fontId="1"/>
  </si>
  <si>
    <t>ボーナス償還額</t>
    <rPh sb="4" eb="7">
      <t>ショウカンガク</t>
    </rPh>
    <phoneticPr fontId="1"/>
  </si>
  <si>
    <t>定期償還区分</t>
    <rPh sb="0" eb="2">
      <t>テイキ</t>
    </rPh>
    <rPh sb="2" eb="4">
      <t>ショウカン</t>
    </rPh>
    <rPh sb="4" eb="6">
      <t>クブン</t>
    </rPh>
    <phoneticPr fontId="1"/>
  </si>
  <si>
    <t>経過月</t>
    <rPh sb="0" eb="2">
      <t>ケイカ</t>
    </rPh>
    <rPh sb="2" eb="3">
      <t>ツキ</t>
    </rPh>
    <phoneticPr fontId="1"/>
  </si>
  <si>
    <t>貸付種別</t>
    <rPh sb="0" eb="2">
      <t>カシツケ</t>
    </rPh>
    <rPh sb="2" eb="4">
      <t>シュベツ</t>
    </rPh>
    <phoneticPr fontId="1"/>
  </si>
  <si>
    <t>毎　　月</t>
    <rPh sb="0" eb="1">
      <t>マイ</t>
    </rPh>
    <rPh sb="3" eb="4">
      <t>ツキ</t>
    </rPh>
    <phoneticPr fontId="1"/>
  </si>
  <si>
    <t>月　利</t>
    <rPh sb="0" eb="1">
      <t>ツキ</t>
    </rPh>
    <rPh sb="2" eb="3">
      <t>リ</t>
    </rPh>
    <phoneticPr fontId="1"/>
  </si>
  <si>
    <t>年　利</t>
    <rPh sb="0" eb="1">
      <t>ネン</t>
    </rPh>
    <rPh sb="2" eb="3">
      <t>リ</t>
    </rPh>
    <phoneticPr fontId="1"/>
  </si>
  <si>
    <t>貸付種別</t>
    <rPh sb="0" eb="2">
      <t>カシツケ</t>
    </rPh>
    <rPh sb="2" eb="4">
      <t>シュベツ</t>
    </rPh>
    <phoneticPr fontId="5"/>
  </si>
  <si>
    <t>年利</t>
    <rPh sb="0" eb="2">
      <t>ネンリ</t>
    </rPh>
    <phoneticPr fontId="5"/>
  </si>
  <si>
    <t>月利</t>
    <rPh sb="0" eb="2">
      <t>ゲツリ</t>
    </rPh>
    <phoneticPr fontId="5"/>
  </si>
  <si>
    <t>半年利</t>
    <rPh sb="0" eb="2">
      <t>ハントシ</t>
    </rPh>
    <rPh sb="2" eb="3">
      <t>リ</t>
    </rPh>
    <phoneticPr fontId="5"/>
  </si>
  <si>
    <t>単位：円</t>
    <rPh sb="0" eb="2">
      <t>タンイ</t>
    </rPh>
    <rPh sb="3" eb="4">
      <t>エン</t>
    </rPh>
    <phoneticPr fontId="1"/>
  </si>
  <si>
    <t>希望償還
回　　数</t>
    <rPh sb="0" eb="2">
      <t>キボウ</t>
    </rPh>
    <rPh sb="2" eb="4">
      <t>ショウカン</t>
    </rPh>
    <rPh sb="5" eb="6">
      <t>カイ</t>
    </rPh>
    <rPh sb="8" eb="9">
      <t>スウ</t>
    </rPh>
    <phoneticPr fontId="1"/>
  </si>
  <si>
    <t>申込金額</t>
    <rPh sb="0" eb="1">
      <t>サル</t>
    </rPh>
    <rPh sb="1" eb="2">
      <t>コ</t>
    </rPh>
    <rPh sb="2" eb="3">
      <t>キン</t>
    </rPh>
    <rPh sb="3" eb="4">
      <t>ガク</t>
    </rPh>
    <phoneticPr fontId="1"/>
  </si>
  <si>
    <t>1○2×</t>
    <phoneticPr fontId="5"/>
  </si>
  <si>
    <t>メッセージ</t>
    <phoneticPr fontId="5"/>
  </si>
  <si>
    <t>ボーナス償還額は５０万円単位です。</t>
    <rPh sb="4" eb="7">
      <t>ショウカンガク</t>
    </rPh>
    <rPh sb="10" eb="12">
      <t>マンエン</t>
    </rPh>
    <rPh sb="12" eb="14">
      <t>タンイ</t>
    </rPh>
    <phoneticPr fontId="5"/>
  </si>
  <si>
    <t>毎月償還額は１０万円単位です。</t>
    <rPh sb="0" eb="2">
      <t>マイツキ</t>
    </rPh>
    <rPh sb="2" eb="5">
      <t>ショウカンガク</t>
    </rPh>
    <rPh sb="8" eb="10">
      <t>マンエン</t>
    </rPh>
    <rPh sb="10" eb="12">
      <t>タンイ</t>
    </rPh>
    <phoneticPr fontId="5"/>
  </si>
  <si>
    <t>ボーナス償還回数は毎月償還回数の１／６以下に設定してください。</t>
    <rPh sb="4" eb="6">
      <t>ショウカン</t>
    </rPh>
    <rPh sb="6" eb="8">
      <t>カイスウ</t>
    </rPh>
    <rPh sb="9" eb="11">
      <t>マイツキ</t>
    </rPh>
    <rPh sb="11" eb="13">
      <t>ショウカン</t>
    </rPh>
    <rPh sb="13" eb="15">
      <t>カイスウ</t>
    </rPh>
    <rPh sb="19" eb="21">
      <t>イカ</t>
    </rPh>
    <rPh sb="22" eb="24">
      <t>セッテイ</t>
    </rPh>
    <phoneticPr fontId="5"/>
  </si>
  <si>
    <t>ボーナス償還額は償還額総額の１／２以下に設定してください。</t>
    <rPh sb="4" eb="6">
      <t>ショウカン</t>
    </rPh>
    <rPh sb="6" eb="7">
      <t>ガク</t>
    </rPh>
    <rPh sb="8" eb="10">
      <t>ショウカン</t>
    </rPh>
    <rPh sb="10" eb="11">
      <t>ガク</t>
    </rPh>
    <rPh sb="11" eb="13">
      <t>ソウガク</t>
    </rPh>
    <rPh sb="17" eb="19">
      <t>イカ</t>
    </rPh>
    <rPh sb="20" eb="22">
      <t>セッテイ</t>
    </rPh>
    <phoneticPr fontId="5"/>
  </si>
  <si>
    <t>貸付金償還額試算シート</t>
    <rPh sb="0" eb="3">
      <t>カシツケキン</t>
    </rPh>
    <rPh sb="3" eb="5">
      <t>ショウカン</t>
    </rPh>
    <rPh sb="5" eb="6">
      <t>ガク</t>
    </rPh>
    <rPh sb="6" eb="8">
      <t>シサン</t>
    </rPh>
    <phoneticPr fontId="1"/>
  </si>
  <si>
    <t>互助会　一般</t>
    <rPh sb="0" eb="3">
      <t>ゴジョカイ</t>
    </rPh>
    <rPh sb="4" eb="6">
      <t>イッパン</t>
    </rPh>
    <phoneticPr fontId="5"/>
  </si>
  <si>
    <t>互助会　住宅</t>
    <rPh sb="4" eb="6">
      <t>ジュウタク</t>
    </rPh>
    <phoneticPr fontId="5"/>
  </si>
  <si>
    <t>互助会　教育</t>
    <rPh sb="4" eb="6">
      <t>キョウイク</t>
    </rPh>
    <phoneticPr fontId="5"/>
  </si>
  <si>
    <t>互助会　災害</t>
    <rPh sb="4" eb="6">
      <t>サイガイ</t>
    </rPh>
    <phoneticPr fontId="5"/>
  </si>
  <si>
    <t>限度額</t>
    <rPh sb="0" eb="2">
      <t>ゲンド</t>
    </rPh>
    <rPh sb="2" eb="3">
      <t>ガク</t>
    </rPh>
    <phoneticPr fontId="1"/>
  </si>
  <si>
    <t>回数M</t>
    <rPh sb="0" eb="2">
      <t>カイスウ</t>
    </rPh>
    <phoneticPr fontId="1"/>
  </si>
  <si>
    <t>回数B</t>
    <rPh sb="0" eb="2">
      <t>カイスウ</t>
    </rPh>
    <phoneticPr fontId="1"/>
  </si>
  <si>
    <t>公立学校共済組合埼玉支部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サイタマ</t>
    </rPh>
    <rPh sb="10" eb="12">
      <t>シブ</t>
    </rPh>
    <phoneticPr fontId="1"/>
  </si>
  <si>
    <t>(一財)埼玉県教職員互助会</t>
    <rPh sb="1" eb="2">
      <t>イチ</t>
    </rPh>
    <rPh sb="2" eb="3">
      <t>ザイ</t>
    </rPh>
    <rPh sb="4" eb="7">
      <t>サイタマケン</t>
    </rPh>
    <rPh sb="7" eb="10">
      <t>キョウショクイン</t>
    </rPh>
    <rPh sb="10" eb="13">
      <t>ゴジョカイ</t>
    </rPh>
    <phoneticPr fontId="1"/>
  </si>
  <si>
    <t>互助会　自動車</t>
    <rPh sb="4" eb="7">
      <t>ジドウシャ</t>
    </rPh>
    <phoneticPr fontId="5"/>
  </si>
  <si>
    <t>共　 済　一般</t>
    <rPh sb="0" eb="1">
      <t>キョウ</t>
    </rPh>
    <rPh sb="3" eb="4">
      <t>ズミ</t>
    </rPh>
    <rPh sb="5" eb="7">
      <t>イッパン</t>
    </rPh>
    <phoneticPr fontId="5"/>
  </si>
  <si>
    <t>共　 済　住宅</t>
    <rPh sb="5" eb="7">
      <t>ジュウタク</t>
    </rPh>
    <phoneticPr fontId="1"/>
  </si>
  <si>
    <t>共　 済　住宅災害</t>
    <rPh sb="5" eb="7">
      <t>ジュウタク</t>
    </rPh>
    <rPh sb="7" eb="9">
      <t>サイガイ</t>
    </rPh>
    <phoneticPr fontId="1"/>
  </si>
  <si>
    <t>共　 済　教育</t>
    <rPh sb="5" eb="7">
      <t>キョウイク</t>
    </rPh>
    <phoneticPr fontId="1"/>
  </si>
  <si>
    <t>共　 済　災害</t>
    <rPh sb="5" eb="7">
      <t>サイガイ</t>
    </rPh>
    <phoneticPr fontId="1"/>
  </si>
  <si>
    <t>共　 済　医療</t>
    <rPh sb="5" eb="7">
      <t>イリョウ</t>
    </rPh>
    <phoneticPr fontId="1"/>
  </si>
  <si>
    <t>共　 済　結婚</t>
    <rPh sb="5" eb="7">
      <t>ケッコン</t>
    </rPh>
    <phoneticPr fontId="1"/>
  </si>
  <si>
    <t>共　 済　葬祭</t>
    <rPh sb="5" eb="7">
      <t>ソウサイ</t>
    </rPh>
    <phoneticPr fontId="1"/>
  </si>
  <si>
    <t>共　 済　介護構造</t>
    <rPh sb="5" eb="7">
      <t>カイゴ</t>
    </rPh>
    <rPh sb="7" eb="9">
      <t>コウゾウ</t>
    </rPh>
    <phoneticPr fontId="1"/>
  </si>
  <si>
    <t>互助会　医療</t>
    <rPh sb="4" eb="6">
      <t>イリョウ</t>
    </rPh>
    <phoneticPr fontId="5"/>
  </si>
  <si>
    <t>互助会　冠婚葬祭</t>
    <rPh sb="4" eb="6">
      <t>カンコン</t>
    </rPh>
    <rPh sb="6" eb="8">
      <t>ソウサイ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</si>
</sst>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%"/>
    <numFmt numFmtId="177" formatCode="#,##0;[Red]&quot;△&quot;#,##0"/>
    <numFmt numFmtId="178" formatCode="[$-411]ggge&quot;年&quot;m&quot;月&quot;d&quot;日&quot;;@"/>
    <numFmt numFmtId="179" formatCode="yyyy&quot;年&quot;m&quot;月&quot;d&quot;日　&quot;;@"/>
    <numFmt numFmtId="180" formatCode="#,##0&quot;　&quot;;[Red]&quot;△&quot;#,##0&quot;　&quot;"/>
  </numFmts>
  <fonts count="14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rgb="FFC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138">
    <xf numFmtId="0" fontId="0" fillId="0" borderId="0" xfId="0">
      <alignment vertical="center"/>
    </xf>
    <xf numFmtId="0" fontId="10" fillId="0" borderId="0" xfId="0" applyFont="1">
      <alignment vertical="center"/>
    </xf>
    <xf numFmtId="37" fontId="10" fillId="0" borderId="0" xfId="0" applyNumberFormat="1" applyFont="1">
      <alignment vertical="center"/>
    </xf>
    <xf numFmtId="37" fontId="4" fillId="0" borderId="1" xfId="0" applyNumberFormat="1" applyFont="1" applyBorder="1" applyAlignment="1"/>
    <xf numFmtId="37" fontId="4" fillId="0" borderId="2" xfId="0" applyNumberFormat="1" applyFont="1" applyBorder="1" applyAlignment="1"/>
    <xf numFmtId="37" fontId="4" fillId="0" borderId="3" xfId="0" applyNumberFormat="1" applyFont="1" applyBorder="1" applyAlignment="1"/>
    <xf numFmtId="10" fontId="10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7" fontId="4" fillId="0" borderId="8" xfId="0" applyNumberFormat="1" applyFont="1" applyBorder="1" applyAlignment="1"/>
    <xf numFmtId="37" fontId="4" fillId="0" borderId="9" xfId="0" applyNumberFormat="1" applyFont="1" applyBorder="1" applyAlignme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55" fontId="10" fillId="0" borderId="4" xfId="0" applyNumberFormat="1" applyFont="1" applyBorder="1" applyAlignment="1">
      <alignment horizontal="right" vertical="center"/>
    </xf>
    <xf numFmtId="55" fontId="10" fillId="0" borderId="17" xfId="0" applyNumberFormat="1" applyFont="1" applyBorder="1" applyAlignment="1">
      <alignment horizontal="right" vertical="center"/>
    </xf>
    <xf numFmtId="55" fontId="10" fillId="0" borderId="18" xfId="0" applyNumberFormat="1" applyFont="1" applyBorder="1" applyAlignment="1">
      <alignment horizontal="right" vertical="center"/>
    </xf>
    <xf numFmtId="55" fontId="10" fillId="0" borderId="15" xfId="0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177" fontId="10" fillId="0" borderId="0" xfId="0" applyNumberFormat="1" applyFont="1" applyAlignment="1">
      <alignment horizontal="right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Continuous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177" fontId="10" fillId="0" borderId="3" xfId="0" applyNumberFormat="1" applyFont="1" applyBorder="1">
      <alignment vertical="center"/>
    </xf>
    <xf numFmtId="177" fontId="10" fillId="0" borderId="28" xfId="0" applyNumberFormat="1" applyFont="1" applyBorder="1">
      <alignment vertical="center"/>
    </xf>
    <xf numFmtId="177" fontId="10" fillId="0" borderId="29" xfId="0" applyNumberFormat="1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177" fontId="10" fillId="0" borderId="1" xfId="0" applyNumberFormat="1" applyFont="1" applyBorder="1">
      <alignment vertical="center"/>
    </xf>
    <xf numFmtId="177" fontId="10" fillId="0" borderId="32" xfId="0" applyNumberFormat="1" applyFont="1" applyBorder="1">
      <alignment vertical="center"/>
    </xf>
    <xf numFmtId="177" fontId="10" fillId="0" borderId="33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177" fontId="10" fillId="0" borderId="9" xfId="0" applyNumberFormat="1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37" xfId="0" applyNumberFormat="1" applyFont="1" applyBorder="1">
      <alignment vertical="center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177" fontId="10" fillId="0" borderId="8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177" fontId="10" fillId="0" borderId="41" xfId="0" applyNumberFormat="1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43" xfId="0" applyNumberFormat="1" applyFont="1" applyBorder="1">
      <alignment vertical="center"/>
    </xf>
    <xf numFmtId="177" fontId="10" fillId="0" borderId="44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7" fontId="10" fillId="0" borderId="4" xfId="0" applyNumberFormat="1" applyFont="1" applyBorder="1">
      <alignment vertical="center"/>
    </xf>
    <xf numFmtId="37" fontId="10" fillId="0" borderId="46" xfId="0" applyNumberFormat="1" applyFont="1" applyBorder="1">
      <alignment vertical="center"/>
    </xf>
    <xf numFmtId="37" fontId="10" fillId="0" borderId="18" xfId="0" applyNumberFormat="1" applyFont="1" applyBorder="1">
      <alignment vertical="center"/>
    </xf>
    <xf numFmtId="10" fontId="10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3" borderId="0" xfId="0" applyFill="1">
      <alignment vertical="center"/>
    </xf>
    <xf numFmtId="176" fontId="10" fillId="3" borderId="4" xfId="0" applyNumberFormat="1" applyFont="1" applyFill="1" applyBorder="1" applyAlignment="1">
      <alignment horizontal="center" vertical="center"/>
    </xf>
    <xf numFmtId="176" fontId="10" fillId="3" borderId="17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176" fontId="10" fillId="3" borderId="15" xfId="0" applyNumberFormat="1" applyFont="1" applyFill="1" applyBorder="1" applyAlignment="1">
      <alignment horizontal="center" vertical="center"/>
    </xf>
    <xf numFmtId="0" fontId="13" fillId="0" borderId="62" xfId="0" applyFont="1" applyBorder="1">
      <alignment vertical="center"/>
    </xf>
    <xf numFmtId="0" fontId="9" fillId="0" borderId="62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12" fillId="0" borderId="46" xfId="0" applyFont="1" applyBorder="1">
      <alignment vertical="center"/>
    </xf>
    <xf numFmtId="0" fontId="12" fillId="0" borderId="12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7" fillId="0" borderId="46" xfId="0" applyFont="1" applyBorder="1" applyAlignment="1">
      <alignment horizontal="center" vertical="center"/>
    </xf>
    <xf numFmtId="0" fontId="12" fillId="0" borderId="61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12" fillId="0" borderId="59" xfId="0" applyFont="1" applyBorder="1">
      <alignment vertical="center"/>
    </xf>
    <xf numFmtId="180" fontId="7" fillId="2" borderId="12" xfId="0" applyNumberFormat="1" applyFont="1" applyFill="1" applyBorder="1" applyProtection="1">
      <alignment vertical="center"/>
      <protection locked="0"/>
    </xf>
    <xf numFmtId="180" fontId="7" fillId="2" borderId="46" xfId="0" applyNumberFormat="1" applyFont="1" applyFill="1" applyBorder="1" applyProtection="1">
      <alignment vertical="center"/>
      <protection locked="0"/>
    </xf>
    <xf numFmtId="180" fontId="7" fillId="2" borderId="13" xfId="0" applyNumberFormat="1" applyFont="1" applyFill="1" applyBorder="1" applyProtection="1">
      <alignment vertical="center"/>
      <protection locked="0"/>
    </xf>
    <xf numFmtId="180" fontId="7" fillId="2" borderId="14" xfId="0" applyNumberFormat="1" applyFont="1" applyFill="1" applyBorder="1" applyProtection="1">
      <alignment vertical="center"/>
      <protection locked="0"/>
    </xf>
    <xf numFmtId="180" fontId="7" fillId="2" borderId="18" xfId="0" applyNumberFormat="1" applyFont="1" applyFill="1" applyBorder="1" applyProtection="1">
      <alignment vertical="center"/>
      <protection locked="0"/>
    </xf>
    <xf numFmtId="180" fontId="7" fillId="2" borderId="15" xfId="0" applyNumberFormat="1" applyFont="1" applyFill="1" applyBorder="1" applyProtection="1">
      <alignment vertical="center"/>
      <protection locked="0"/>
    </xf>
    <xf numFmtId="178" fontId="10" fillId="0" borderId="0" xfId="0" applyNumberFormat="1" applyFont="1">
      <alignment vertical="center"/>
    </xf>
    <xf numFmtId="178" fontId="0" fillId="0" borderId="0" xfId="0" applyNumberFormat="1">
      <alignment vertical="center"/>
    </xf>
    <xf numFmtId="179" fontId="7" fillId="2" borderId="10" xfId="0" applyNumberFormat="1" applyFont="1" applyFill="1" applyBorder="1" applyProtection="1">
      <alignment vertical="center"/>
      <protection locked="0"/>
    </xf>
    <xf numFmtId="179" fontId="7" fillId="2" borderId="60" xfId="0" applyNumberFormat="1" applyFont="1" applyFill="1" applyBorder="1" applyProtection="1">
      <alignment vertical="center"/>
      <protection locked="0"/>
    </xf>
    <xf numFmtId="179" fontId="7" fillId="2" borderId="11" xfId="0" applyNumberFormat="1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distributed" vertical="center" indent="1"/>
    </xf>
    <xf numFmtId="0" fontId="12" fillId="0" borderId="20" xfId="0" applyFont="1" applyBorder="1" applyAlignment="1">
      <alignment horizontal="distributed" vertical="center" indent="1"/>
    </xf>
    <xf numFmtId="0" fontId="12" fillId="0" borderId="21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12" fillId="0" borderId="46" xfId="0" applyFont="1" applyBorder="1" applyAlignment="1">
      <alignment horizontal="distributed" vertical="center" indent="1"/>
    </xf>
    <xf numFmtId="0" fontId="12" fillId="0" borderId="61" xfId="0" applyFont="1" applyBorder="1" applyAlignment="1">
      <alignment horizontal="distributed" vertical="center" indent="1"/>
    </xf>
    <xf numFmtId="0" fontId="10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10" fillId="0" borderId="50" xfId="0" applyNumberFormat="1" applyFont="1" applyBorder="1">
      <alignment vertical="center"/>
    </xf>
    <xf numFmtId="0" fontId="0" fillId="0" borderId="51" xfId="0" applyBorder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7" fontId="10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37" fontId="10" fillId="0" borderId="18" xfId="0" applyNumberFormat="1" applyFont="1" applyBorder="1">
      <alignment vertical="center"/>
    </xf>
    <xf numFmtId="0" fontId="0" fillId="0" borderId="18" xfId="0" applyBorder="1">
      <alignment vertical="center"/>
    </xf>
    <xf numFmtId="0" fontId="10" fillId="0" borderId="1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7" fontId="10" fillId="0" borderId="58" xfId="0" applyNumberFormat="1" applyFont="1" applyBorder="1">
      <alignment vertical="center"/>
    </xf>
    <xf numFmtId="0" fontId="0" fillId="0" borderId="59" xfId="0" applyBorder="1">
      <alignment vertical="center"/>
    </xf>
    <xf numFmtId="177" fontId="10" fillId="0" borderId="4" xfId="0" applyNumberFormat="1" applyFont="1" applyBorder="1">
      <alignment vertical="center"/>
    </xf>
    <xf numFmtId="177" fontId="10" fillId="0" borderId="18" xfId="0" applyNumberFormat="1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523876</xdr:colOff>
      <xdr:row>0</xdr:row>
      <xdr:rowOff>38100</xdr:rowOff>
    </xdr:from>
    <xdr:to>
      <xdr:col>15</xdr:col>
      <xdr:colOff>352426</xdr:colOff>
      <xdr:row>10</xdr:row>
      <xdr:rowOff>123825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99793" y="38100"/>
          <a:ext cx="1924050" cy="2276475"/>
        </a:xfrm>
        <a:prstGeom prst="borderCallout2">
          <a:avLst>
            <a:gd name="adj1" fmla="val 15231"/>
            <a:gd name="adj2" fmla="val 666"/>
            <a:gd name="adj3" fmla="val 15277"/>
            <a:gd name="adj4" fmla="val -132715"/>
            <a:gd name="adj5" fmla="val 26587"/>
            <a:gd name="adj6" fmla="val -14293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貸付年月日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西暦で○○○</a:t>
          </a:r>
          <a:r>
            <a:rPr kumimoji="1" lang="en-US" altLang="ja-JP" sz="1100"/>
            <a:t>/</a:t>
          </a:r>
          <a:r>
            <a:rPr kumimoji="1" lang="ja-JP" altLang="en-US" sz="1100"/>
            <a:t>△△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en-US" sz="1100"/>
            <a:t>□□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と記入。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貸付種別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貸付種別の選択セルにカーソルを合わせて、　「▼」をクリックし、プルダウンされた項目から選択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申込金額、希望償還回数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  <a:endParaRPr kumimoji="1" lang="en-US" altLang="ja-JP" sz="1100"/>
        </a:p>
        <a:p>
          <a:pPr algn="l"/>
          <a:r>
            <a:rPr kumimoji="1" lang="ja-JP" altLang="en-US" sz="1100"/>
            <a:t>　　希望する数字を入力する。</a:t>
          </a:r>
          <a:endParaRPr kumimoji="1" lang="en-US" altLang="ja-JP" sz="1100"/>
        </a:p>
      </xdr:txBody>
    </xdr:sp>
    <xdr:clientData fPrintsWithSheet="0"/>
  </xdr:twoCellAnchor>
  <xdr:twoCellAnchor>
    <xdr:from>
      <xdr:col>1</xdr:col>
      <xdr:colOff>19050</xdr:colOff>
      <xdr:row>1</xdr:row>
      <xdr:rowOff>9525</xdr:rowOff>
    </xdr:from>
    <xdr:to>
      <xdr:col>7</xdr:col>
      <xdr:colOff>123825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419100"/>
          <a:ext cx="305752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C00000"/>
              </a:solidFill>
            </a:rPr>
            <a:t>ご 希 望 内 容 を 入 力 し て く だ さ い　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440"/>
  <sheetViews>
    <sheetView tabSelected="1" zoomScale="90" zoomScaleNormal="90" workbookViewId="0">
      <pane ySplit="15" topLeftCell="A19" activePane="bottomLeft" state="frozen"/>
      <selection pane="bottomLeft" activeCell="G3" sqref="G3:I3"/>
    </sheetView>
  </sheetViews>
  <sheetFormatPr defaultRowHeight="12" x14ac:dyDescent="0.15"/>
  <cols>
    <col min="1" max="1" width="2.625" style="1" customWidth="1"/>
    <col min="2" max="2" width="4.625" style="1" customWidth="1"/>
    <col min="3" max="3" width="3.625" style="1" customWidth="1"/>
    <col min="4" max="4" width="4.625" style="1" customWidth="1"/>
    <col min="5" max="5" width="8.625" style="1" customWidth="1"/>
    <col min="6" max="6" width="6.625" style="1" customWidth="1"/>
    <col min="7" max="7" width="10.625" style="1" customWidth="1"/>
    <col min="8" max="8" width="4.625" style="1" customWidth="1"/>
    <col min="9" max="10" width="8.625" style="1" customWidth="1"/>
    <col min="11" max="12" width="9.625" style="1" customWidth="1"/>
    <col min="13" max="13" width="9" style="1"/>
    <col min="14" max="14" width="9.375" style="1" bestFit="1" customWidth="1"/>
    <col min="15" max="16384" width="9" style="1"/>
  </cols>
  <sheetData>
    <row r="1" spans="2:13" ht="32.25" x14ac:dyDescent="0.15">
      <c r="B1" s="13" t="s">
        <v>36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3" ht="15.95" customHeight="1" thickBot="1" x14ac:dyDescent="0.2">
      <c r="B2" s="75"/>
      <c r="C2" s="65"/>
      <c r="D2" s="65"/>
      <c r="E2" s="65"/>
      <c r="F2" s="65"/>
      <c r="G2" s="64"/>
      <c r="H2" s="65"/>
      <c r="I2" s="65"/>
      <c r="J2" s="15"/>
      <c r="K2" s="101">
        <f ca="1">NOW()</f>
        <v>45708.64834699074</v>
      </c>
      <c r="L2" s="102"/>
    </row>
    <row r="3" spans="2:13" ht="15.95" customHeight="1" x14ac:dyDescent="0.15">
      <c r="B3" s="109" t="s">
        <v>9</v>
      </c>
      <c r="C3" s="110"/>
      <c r="D3" s="110"/>
      <c r="E3" s="110"/>
      <c r="F3" s="111"/>
      <c r="G3" s="103">
        <v>45748</v>
      </c>
      <c r="H3" s="104"/>
      <c r="I3" s="105"/>
      <c r="J3" s="15"/>
      <c r="L3" s="74" t="s">
        <v>44</v>
      </c>
    </row>
    <row r="4" spans="2:13" ht="15.95" customHeight="1" thickBot="1" x14ac:dyDescent="0.2">
      <c r="B4" s="112" t="s">
        <v>19</v>
      </c>
      <c r="C4" s="113"/>
      <c r="D4" s="113"/>
      <c r="E4" s="113"/>
      <c r="F4" s="114"/>
      <c r="G4" s="106" t="s">
        <v>46</v>
      </c>
      <c r="H4" s="107"/>
      <c r="I4" s="108"/>
      <c r="J4" s="15"/>
      <c r="L4" s="74" t="s">
        <v>45</v>
      </c>
      <c r="M4" s="2"/>
    </row>
    <row r="5" spans="2:13" ht="15.95" customHeight="1" x14ac:dyDescent="0.15">
      <c r="B5" s="83" t="s">
        <v>29</v>
      </c>
      <c r="C5" s="84"/>
      <c r="D5" s="84"/>
      <c r="E5" s="91" t="s">
        <v>20</v>
      </c>
      <c r="F5" s="92"/>
      <c r="G5" s="95">
        <v>1000000</v>
      </c>
      <c r="H5" s="96"/>
      <c r="I5" s="97"/>
      <c r="J5" s="16"/>
      <c r="K5" s="17" t="s">
        <v>22</v>
      </c>
      <c r="L5" s="18">
        <f>IF(ISBLANK(G4),"",INDEX(試算表!J404:J419,MATCH(G4,試算表!E404:E419,0)))</f>
        <v>1.32E-2</v>
      </c>
    </row>
    <row r="6" spans="2:13" ht="15.95" customHeight="1" x14ac:dyDescent="0.15">
      <c r="B6" s="85"/>
      <c r="C6" s="84"/>
      <c r="D6" s="84"/>
      <c r="E6" s="91" t="s">
        <v>5</v>
      </c>
      <c r="F6" s="92"/>
      <c r="G6" s="95"/>
      <c r="H6" s="96"/>
      <c r="I6" s="97"/>
      <c r="J6" s="15"/>
      <c r="K6" s="19" t="s">
        <v>21</v>
      </c>
      <c r="L6" s="20">
        <f>IF(ISBLANK(G4),"",INDEX(試算表!K404:K419,MATCH(G4,試算表!E404:E419,0)))</f>
        <v>1.1000000000000001E-3</v>
      </c>
    </row>
    <row r="7" spans="2:13" ht="15.95" customHeight="1" thickBot="1" x14ac:dyDescent="0.2">
      <c r="B7" s="86" t="s">
        <v>28</v>
      </c>
      <c r="C7" s="87"/>
      <c r="D7" s="84"/>
      <c r="E7" s="91" t="s">
        <v>20</v>
      </c>
      <c r="F7" s="92"/>
      <c r="G7" s="95">
        <v>72</v>
      </c>
      <c r="H7" s="96"/>
      <c r="I7" s="97"/>
      <c r="J7" s="15"/>
      <c r="K7" s="21" t="s">
        <v>7</v>
      </c>
      <c r="L7" s="22">
        <f>IF(ISBLANK(G4),"",INDEX(試算表!L404:L419,MATCH(G4,試算表!E404:E419,0)))</f>
        <v>6.6E-3</v>
      </c>
    </row>
    <row r="8" spans="2:13" ht="15.95" customHeight="1" thickBot="1" x14ac:dyDescent="0.2">
      <c r="B8" s="88"/>
      <c r="C8" s="89"/>
      <c r="D8" s="90"/>
      <c r="E8" s="93" t="s">
        <v>5</v>
      </c>
      <c r="F8" s="94"/>
      <c r="G8" s="98"/>
      <c r="H8" s="99"/>
      <c r="I8" s="100"/>
      <c r="J8" s="15"/>
      <c r="K8" s="23" t="s">
        <v>18</v>
      </c>
      <c r="L8" s="66">
        <f>IF(OR(MONTH(G3)=6,MONTH(G3)=12),6,IF(OR(MONTH(G3)=1,MONTH(G3)=7),5,IF(OR(MONTH(G3)=2,MONTH(G3)=8),4,IF(OR(MONTH(G3)=3,MONTH(G3)=9),3,IF(OR(MONTH(G3)=4,MONTH(G3)=10),2,IF(OR(MONTH(G3)=5,MONTH(G3)=11),1,""))))))</f>
        <v>2</v>
      </c>
    </row>
    <row r="9" spans="2:13" ht="15.95" customHeight="1" thickBot="1" x14ac:dyDescent="0.2">
      <c r="B9" s="81" t="str">
        <f>IFERROR(INDEX(試算表!F423:F428,MATCH(1,試算表!E423:E428,0)),"")</f>
        <v/>
      </c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2:13" ht="14.1" customHeight="1" thickBot="1" x14ac:dyDescent="0.2">
      <c r="B10" s="115" t="s">
        <v>17</v>
      </c>
      <c r="C10" s="116"/>
      <c r="D10" s="117"/>
      <c r="E10" s="115" t="s">
        <v>6</v>
      </c>
      <c r="F10" s="116"/>
      <c r="G10" s="129" t="s">
        <v>10</v>
      </c>
      <c r="H10" s="130"/>
      <c r="I10" s="129" t="s">
        <v>8</v>
      </c>
      <c r="J10" s="130"/>
      <c r="K10" s="24" t="s">
        <v>11</v>
      </c>
      <c r="L10" s="25" t="s">
        <v>12</v>
      </c>
    </row>
    <row r="11" spans="2:13" ht="14.1" customHeight="1" x14ac:dyDescent="0.15">
      <c r="B11" s="118" t="s">
        <v>20</v>
      </c>
      <c r="C11" s="119"/>
      <c r="D11" s="120"/>
      <c r="E11" s="121">
        <f>IF(ISBLANK(G7),"",ROUND(G5*ROUND($L$6*(1+$L$6*1)*(1+$L$6)^(G7-1)/((1+$L$6)^G7-1),12),0))</f>
        <v>14454</v>
      </c>
      <c r="F11" s="122"/>
      <c r="G11" s="136">
        <f>IF(ISBLANK(G7),"",VLOOKUP(G7,D16:G375,2)+VLOOKUP(G7,D16:G375,3))</f>
        <v>14401</v>
      </c>
      <c r="H11" s="126"/>
      <c r="I11" s="125">
        <f>IF(ISBLANK(G7),"",SUM(F16:F375))</f>
        <v>40635</v>
      </c>
      <c r="J11" s="126"/>
      <c r="K11" s="26" t="str">
        <f>IF(ISBLANK(G7),"",IF(MONTH(G3)=12,YEAR(G3)+1&amp;"年1月",YEAR(G3)&amp;"年"&amp;MONTH(G3)+1&amp;"月"))</f>
        <v>2025年5月</v>
      </c>
      <c r="L11" s="27" t="str">
        <f>IF(ISBLANK(G7),"",INDEX(B16:B375,MATCH(G7,D16:D375,0))&amp;"年"&amp;INDEX(C16:C375,MATCH(G7,D16:D375,0))&amp;"月")</f>
        <v>2031年4月</v>
      </c>
    </row>
    <row r="12" spans="2:13" ht="14.1" customHeight="1" thickBot="1" x14ac:dyDescent="0.2">
      <c r="B12" s="131" t="s">
        <v>5</v>
      </c>
      <c r="C12" s="132"/>
      <c r="D12" s="133"/>
      <c r="E12" s="134" t="str">
        <f>IF(ISBLANK(G6),"",ROUND(G$6*ROUND($L$6*6*(1+$L$6*L8)*(1+$L$6*6)^($G8-1)/((1+$L$6*6)^$G8-1),12),0))</f>
        <v/>
      </c>
      <c r="F12" s="135"/>
      <c r="G12" s="137" t="str">
        <f>IFERROR(VLOOKUP(G8,H15:K375,2)+VLOOKUP(G8,H15:K375,3),"")</f>
        <v/>
      </c>
      <c r="H12" s="128"/>
      <c r="I12" s="127" t="str">
        <f>IF(ISBLANK(G8),"",SUM(J16:J375))</f>
        <v/>
      </c>
      <c r="J12" s="128"/>
      <c r="K12" s="28" t="str">
        <f>IF(ISBLANK(G8),"",INDEX(B16:B375,MATCH(1,H16:H375,0))&amp;"年"&amp;INDEX(C16:C375,MATCH(1,H16:H375,0))&amp;"月")</f>
        <v/>
      </c>
      <c r="L12" s="29" t="str">
        <f>IF(ISBLANK(G8),"",INDEX(B16:B375,MATCH(G8,H16:H375,0))&amp;"年"&amp;INDEX(C16:C375,MATCH(G8,H16:H375,0))&amp;"月")</f>
        <v/>
      </c>
    </row>
    <row r="13" spans="2:13" ht="14.1" customHeight="1" thickBot="1" x14ac:dyDescent="0.2">
      <c r="F13" s="30"/>
      <c r="G13" s="2"/>
      <c r="H13" s="2"/>
      <c r="I13" s="30"/>
      <c r="J13" s="30"/>
      <c r="K13" s="30"/>
      <c r="L13" s="31" t="s">
        <v>27</v>
      </c>
    </row>
    <row r="14" spans="2:13" ht="14.1" customHeight="1" x14ac:dyDescent="0.15">
      <c r="B14" s="32" t="s">
        <v>15</v>
      </c>
      <c r="C14" s="33"/>
      <c r="D14" s="32" t="s">
        <v>4</v>
      </c>
      <c r="E14" s="33"/>
      <c r="F14" s="33"/>
      <c r="G14" s="34"/>
      <c r="H14" s="32" t="s">
        <v>16</v>
      </c>
      <c r="I14" s="33"/>
      <c r="J14" s="33"/>
      <c r="K14" s="34"/>
      <c r="L14" s="123" t="s">
        <v>3</v>
      </c>
    </row>
    <row r="15" spans="2:13" ht="14.1" customHeight="1" thickBot="1" x14ac:dyDescent="0.2">
      <c r="B15" s="35" t="s">
        <v>13</v>
      </c>
      <c r="C15" s="36" t="s">
        <v>14</v>
      </c>
      <c r="D15" s="35" t="s">
        <v>0</v>
      </c>
      <c r="E15" s="37" t="s">
        <v>1</v>
      </c>
      <c r="F15" s="37" t="s">
        <v>2</v>
      </c>
      <c r="G15" s="38" t="s">
        <v>3</v>
      </c>
      <c r="H15" s="35" t="s">
        <v>0</v>
      </c>
      <c r="I15" s="37" t="s">
        <v>1</v>
      </c>
      <c r="J15" s="37" t="s">
        <v>2</v>
      </c>
      <c r="K15" s="38" t="s">
        <v>3</v>
      </c>
      <c r="L15" s="124"/>
    </row>
    <row r="16" spans="2:13" x14ac:dyDescent="0.15">
      <c r="B16" s="39">
        <f>IF(ISBLANK(G7),"",IF(MONTH(G3)=12,YEAR(G3)+1,YEAR(G3)))</f>
        <v>2025</v>
      </c>
      <c r="C16" s="40">
        <f>IF(ISBLANK(G7),"",IF(MONTH(G3)=12,1,MONTH(G3)+1))</f>
        <v>5</v>
      </c>
      <c r="D16" s="39">
        <f>IF(ISBLANK(G7),"",1)</f>
        <v>1</v>
      </c>
      <c r="E16" s="41">
        <f>IF(ISBLANK(G7),"",E11-F16)</f>
        <v>13354</v>
      </c>
      <c r="F16" s="5">
        <f>IF(ISBLANK(G7),"",TRUNC(G5*L$6))</f>
        <v>1100</v>
      </c>
      <c r="G16" s="42">
        <f>IF(ISBLANK(G7),"",IF(G$7-D17&lt;0,"",G5-E16))</f>
        <v>986646</v>
      </c>
      <c r="H16" s="39" t="str">
        <f>IF(ISBLANK(G$6),"",IF(L$8=1,1,""))</f>
        <v/>
      </c>
      <c r="I16" s="41" t="str">
        <f>IF(ISBLANK(G$6),"",IF(L$8=1,E$12-J16,""))</f>
        <v/>
      </c>
      <c r="J16" s="5" t="str">
        <f>IF(ISBLANK(G$6),"",IF(L$8=1,TRUNC(G$6*L$8*L$6),""))</f>
        <v/>
      </c>
      <c r="K16" s="42" t="str">
        <f>IF(ISBLANK(G6),"",IF(L$8=1,G$6-I16,G6))</f>
        <v/>
      </c>
      <c r="L16" s="43">
        <f t="shared" ref="L16:L79" si="0">IFERROR(G16+K16,G16)</f>
        <v>986646</v>
      </c>
    </row>
    <row r="17" spans="2:12" x14ac:dyDescent="0.15">
      <c r="B17" s="44">
        <f t="shared" ref="B17:B80" si="1">IF(D16&lt;G$7,IF(C16=12,B16+1,B16),"")</f>
        <v>2025</v>
      </c>
      <c r="C17" s="45">
        <f t="shared" ref="C17:C80" si="2">IF(D16&lt;G$7,IF(C16=12,1,C16+1),"")</f>
        <v>6</v>
      </c>
      <c r="D17" s="44">
        <f t="shared" ref="D17:D80" si="3">IF(D16&lt;G$7,D16+1,"")</f>
        <v>2</v>
      </c>
      <c r="E17" s="46">
        <f t="shared" ref="E17:E80" si="4">IF(D16&lt;G$7,IF(G$7-D17=0,G16,E$11-F17),"")</f>
        <v>13369</v>
      </c>
      <c r="F17" s="3">
        <f t="shared" ref="F17:F80" si="5">IF(D16&lt;G$7,TRUNC(G16*L$6),"")</f>
        <v>1085</v>
      </c>
      <c r="G17" s="47">
        <f t="shared" ref="G17:G80" si="6">IF(D16&lt;G$7,G16-E17,"")</f>
        <v>973277</v>
      </c>
      <c r="H17" s="44" t="str">
        <f>IF(ISBLANK(G$6),"",IF(L$8=2,1,""))</f>
        <v/>
      </c>
      <c r="I17" s="46" t="str">
        <f>IF(ISBLANK(G$6),"",IF(L$8=2,E$12-J17,""))</f>
        <v/>
      </c>
      <c r="J17" s="3" t="str">
        <f>IF(ISBLANK(G$6),"",IF(L$8=2,TRUNC(G$6*L$8*L$6),""))</f>
        <v/>
      </c>
      <c r="K17" s="47" t="str">
        <f>IF(ISBLANK(G$6),"",IF(L$8=2,G$6-I17,IF(K16=0,"",K16)))</f>
        <v/>
      </c>
      <c r="L17" s="48">
        <f t="shared" si="0"/>
        <v>973277</v>
      </c>
    </row>
    <row r="18" spans="2:12" x14ac:dyDescent="0.15">
      <c r="B18" s="44">
        <f t="shared" si="1"/>
        <v>2025</v>
      </c>
      <c r="C18" s="45">
        <f t="shared" si="2"/>
        <v>7</v>
      </c>
      <c r="D18" s="44">
        <f t="shared" si="3"/>
        <v>3</v>
      </c>
      <c r="E18" s="46">
        <f t="shared" si="4"/>
        <v>13384</v>
      </c>
      <c r="F18" s="3">
        <f t="shared" si="5"/>
        <v>1070</v>
      </c>
      <c r="G18" s="47">
        <f t="shared" si="6"/>
        <v>959893</v>
      </c>
      <c r="H18" s="44" t="str">
        <f>IF(ISBLANK(G$6),"",IF(L$8=3,1,""))</f>
        <v/>
      </c>
      <c r="I18" s="46" t="str">
        <f>IF(ISBLANK(G$6),"",IF(L$8=3,E$12-J18,""))</f>
        <v/>
      </c>
      <c r="J18" s="3" t="str">
        <f>IF(ISBLANK(G$6),"",IF(L$8=3,TRUNC(G$6*L$8*L$6),""))</f>
        <v/>
      </c>
      <c r="K18" s="47" t="str">
        <f>IF(ISBLANK(G$6),"",IF(L$8=3,G$6-I18,IF(K17=0,"",K17)))</f>
        <v/>
      </c>
      <c r="L18" s="48">
        <f>IFERROR(G18+K18,G18)</f>
        <v>959893</v>
      </c>
    </row>
    <row r="19" spans="2:12" x14ac:dyDescent="0.15">
      <c r="B19" s="44">
        <f t="shared" si="1"/>
        <v>2025</v>
      </c>
      <c r="C19" s="45">
        <f t="shared" si="2"/>
        <v>8</v>
      </c>
      <c r="D19" s="44">
        <f t="shared" si="3"/>
        <v>4</v>
      </c>
      <c r="E19" s="46">
        <f t="shared" si="4"/>
        <v>13399</v>
      </c>
      <c r="F19" s="3">
        <f t="shared" si="5"/>
        <v>1055</v>
      </c>
      <c r="G19" s="47">
        <f t="shared" si="6"/>
        <v>946494</v>
      </c>
      <c r="H19" s="44" t="str">
        <f>IF(ISBLANK(G$6),"",IF(L$8=4,1,""))</f>
        <v/>
      </c>
      <c r="I19" s="46" t="str">
        <f>IF(ISBLANK(G$6),"",IF(L$8=4,E$12-J19,""))</f>
        <v/>
      </c>
      <c r="J19" s="3" t="str">
        <f>IF(ISBLANK(G$6),"",IF(L$8=4,TRUNC(G$6*L$8*L$6),""))</f>
        <v/>
      </c>
      <c r="K19" s="47" t="str">
        <f>IF(ISBLANK(G$6),"",IF(L$8=4,G$6-I19,IF(K18=0,"",K18)))</f>
        <v/>
      </c>
      <c r="L19" s="48">
        <f>IFERROR(G19+K19,G19)</f>
        <v>946494</v>
      </c>
    </row>
    <row r="20" spans="2:12" x14ac:dyDescent="0.15">
      <c r="B20" s="49">
        <f t="shared" si="1"/>
        <v>2025</v>
      </c>
      <c r="C20" s="50">
        <f t="shared" si="2"/>
        <v>9</v>
      </c>
      <c r="D20" s="49">
        <f t="shared" si="3"/>
        <v>5</v>
      </c>
      <c r="E20" s="51">
        <f t="shared" si="4"/>
        <v>13413</v>
      </c>
      <c r="F20" s="11">
        <f t="shared" si="5"/>
        <v>1041</v>
      </c>
      <c r="G20" s="52">
        <f t="shared" si="6"/>
        <v>933081</v>
      </c>
      <c r="H20" s="49" t="str">
        <f>IF(ISBLANK(G$6),"",IF(L$8=5,1,""))</f>
        <v/>
      </c>
      <c r="I20" s="51" t="str">
        <f>IF(ISBLANK(G$6),"",IF(L$8=5,E$12-J20,""))</f>
        <v/>
      </c>
      <c r="J20" s="11" t="str">
        <f>IF(ISBLANK(G$6),"",IF(L$8=5,TRUNC(G$6*L$8*L$6),""))</f>
        <v/>
      </c>
      <c r="K20" s="52" t="str">
        <f>IF(ISBLANK(G$6),"",IF(L$8=5,G$6-I20,IF(K19=0,"",K19)))</f>
        <v/>
      </c>
      <c r="L20" s="53">
        <f>IFERROR(G20+K20,G20)</f>
        <v>933081</v>
      </c>
    </row>
    <row r="21" spans="2:12" x14ac:dyDescent="0.15">
      <c r="B21" s="54">
        <f t="shared" si="1"/>
        <v>2025</v>
      </c>
      <c r="C21" s="55">
        <f t="shared" si="2"/>
        <v>10</v>
      </c>
      <c r="D21" s="54">
        <f t="shared" si="3"/>
        <v>6</v>
      </c>
      <c r="E21" s="56">
        <f t="shared" si="4"/>
        <v>13428</v>
      </c>
      <c r="F21" s="10">
        <f t="shared" si="5"/>
        <v>1026</v>
      </c>
      <c r="G21" s="57">
        <f t="shared" si="6"/>
        <v>919653</v>
      </c>
      <c r="H21" s="54" t="str">
        <f>IF(ISBLANK(G$6),"",IF(L$8=6,1,""))</f>
        <v/>
      </c>
      <c r="I21" s="56" t="str">
        <f>IF(ISBLANK(G$6),"",IF(L$8=6,E$12-J21,""))</f>
        <v/>
      </c>
      <c r="J21" s="10" t="str">
        <f>IF(ISBLANK(G$6),"",IF(L$8=6,TRUNC(G$6*L$8*L$6),""))</f>
        <v/>
      </c>
      <c r="K21" s="57" t="str">
        <f>IF(ISBLANK(G$6),"",IF(L$8=6,G$6-I21,IF(K20=0,"",K20)))</f>
        <v/>
      </c>
      <c r="L21" s="58">
        <f>IFERROR(G21+K21,G21)</f>
        <v>919653</v>
      </c>
    </row>
    <row r="22" spans="2:12" x14ac:dyDescent="0.15">
      <c r="B22" s="44">
        <f t="shared" si="1"/>
        <v>2025</v>
      </c>
      <c r="C22" s="45">
        <f t="shared" si="2"/>
        <v>11</v>
      </c>
      <c r="D22" s="44">
        <f t="shared" si="3"/>
        <v>7</v>
      </c>
      <c r="E22" s="46">
        <f t="shared" si="4"/>
        <v>13443</v>
      </c>
      <c r="F22" s="3">
        <f t="shared" si="5"/>
        <v>1011</v>
      </c>
      <c r="G22" s="47">
        <f t="shared" si="6"/>
        <v>906210</v>
      </c>
      <c r="H22" s="44" t="str">
        <f>IF(AND(H16&lt;G$8,L$8=1),H16+1,"")</f>
        <v/>
      </c>
      <c r="I22" s="46" t="str">
        <f>IF(AND(H16&lt;G$8,L$8=1),IF(H22=G$8,K16,E$12-J22),"")</f>
        <v/>
      </c>
      <c r="J22" s="3" t="str">
        <f>IF(AND(H16&lt;G$8,L$8=1),TRUNC(K16*L$7),"")</f>
        <v/>
      </c>
      <c r="K22" s="47" t="str">
        <f>IF(AND(H16&lt;G$8,L$8=1),IF(H22=G$8,0,K16-I22),IF(K21&gt;0,K21,""))</f>
        <v/>
      </c>
      <c r="L22" s="48">
        <f>IFERROR(G22+K22,G22)</f>
        <v>906210</v>
      </c>
    </row>
    <row r="23" spans="2:12" x14ac:dyDescent="0.15">
      <c r="B23" s="44">
        <f t="shared" si="1"/>
        <v>2025</v>
      </c>
      <c r="C23" s="45">
        <f t="shared" si="2"/>
        <v>12</v>
      </c>
      <c r="D23" s="44">
        <f t="shared" si="3"/>
        <v>8</v>
      </c>
      <c r="E23" s="46">
        <f t="shared" si="4"/>
        <v>13458</v>
      </c>
      <c r="F23" s="3">
        <f t="shared" si="5"/>
        <v>996</v>
      </c>
      <c r="G23" s="47">
        <f t="shared" si="6"/>
        <v>892752</v>
      </c>
      <c r="H23" s="44" t="str">
        <f>IF(AND(H17&lt;G$8,L$8=2),H17+1,"")</f>
        <v/>
      </c>
      <c r="I23" s="46" t="str">
        <f>IF(AND(H17&lt;G$8,L$8=2),IF(H23=G$8,K17,E$12-J23),"")</f>
        <v/>
      </c>
      <c r="J23" s="3" t="str">
        <f>IF(AND(H17&lt;G$8,L$8=2),TRUNC(K17*L$7),"")</f>
        <v/>
      </c>
      <c r="K23" s="47" t="str">
        <f>IF(AND(H17&lt;G$8,L$8=2),IF(H23=G$8,0,K17-I23),IF(K22&gt;0,K22,""))</f>
        <v/>
      </c>
      <c r="L23" s="48">
        <f t="shared" si="0"/>
        <v>892752</v>
      </c>
    </row>
    <row r="24" spans="2:12" x14ac:dyDescent="0.15">
      <c r="B24" s="44">
        <f t="shared" si="1"/>
        <v>2026</v>
      </c>
      <c r="C24" s="45">
        <f t="shared" si="2"/>
        <v>1</v>
      </c>
      <c r="D24" s="44">
        <f t="shared" si="3"/>
        <v>9</v>
      </c>
      <c r="E24" s="46">
        <f t="shared" si="4"/>
        <v>13472</v>
      </c>
      <c r="F24" s="3">
        <f t="shared" si="5"/>
        <v>982</v>
      </c>
      <c r="G24" s="47">
        <f t="shared" si="6"/>
        <v>879280</v>
      </c>
      <c r="H24" s="44" t="str">
        <f>IF(AND(H18&lt;G$8,L$8=3),H18+1,"")</f>
        <v/>
      </c>
      <c r="I24" s="46" t="str">
        <f>IF(AND(H18&lt;G$8,L$8=3),IF(H24=G$8,K18,E$12-J24),"")</f>
        <v/>
      </c>
      <c r="J24" s="3" t="str">
        <f>IF(AND(H18&lt;G$8,L$8=3),TRUNC(K18*L$7),"")</f>
        <v/>
      </c>
      <c r="K24" s="47" t="str">
        <f>IF(AND(H18&lt;G$8,L$8=3),IF(H24=G$8,0,K18-I24),IF(K23&gt;0,K23,""))</f>
        <v/>
      </c>
      <c r="L24" s="48">
        <f t="shared" si="0"/>
        <v>879280</v>
      </c>
    </row>
    <row r="25" spans="2:12" x14ac:dyDescent="0.15">
      <c r="B25" s="49">
        <f t="shared" si="1"/>
        <v>2026</v>
      </c>
      <c r="C25" s="50">
        <f t="shared" si="2"/>
        <v>2</v>
      </c>
      <c r="D25" s="49">
        <f t="shared" si="3"/>
        <v>10</v>
      </c>
      <c r="E25" s="51">
        <f t="shared" si="4"/>
        <v>13487</v>
      </c>
      <c r="F25" s="11">
        <f t="shared" si="5"/>
        <v>967</v>
      </c>
      <c r="G25" s="52">
        <f t="shared" si="6"/>
        <v>865793</v>
      </c>
      <c r="H25" s="49" t="str">
        <f>IF(AND(H19&lt;G$8,L$8=4),H19+1,"")</f>
        <v/>
      </c>
      <c r="I25" s="51" t="str">
        <f>IF(AND(H19&lt;G$8,L$8=4),IF(H25=G$8,K19,E$12-J25),"")</f>
        <v/>
      </c>
      <c r="J25" s="11" t="str">
        <f>IF(AND(H19&lt;G$8,L$8=4),TRUNC(K19*L$7),"")</f>
        <v/>
      </c>
      <c r="K25" s="52" t="str">
        <f>IF(AND(H19&lt;G$8,L$8=4),IF(H25=G$8,0,K19-I25),IF(K24&gt;0,K24,""))</f>
        <v/>
      </c>
      <c r="L25" s="53">
        <f t="shared" si="0"/>
        <v>865793</v>
      </c>
    </row>
    <row r="26" spans="2:12" x14ac:dyDescent="0.15">
      <c r="B26" s="54">
        <f t="shared" si="1"/>
        <v>2026</v>
      </c>
      <c r="C26" s="55">
        <f t="shared" si="2"/>
        <v>3</v>
      </c>
      <c r="D26" s="54">
        <f t="shared" si="3"/>
        <v>11</v>
      </c>
      <c r="E26" s="56">
        <f t="shared" si="4"/>
        <v>13502</v>
      </c>
      <c r="F26" s="10">
        <f t="shared" si="5"/>
        <v>952</v>
      </c>
      <c r="G26" s="57">
        <f t="shared" si="6"/>
        <v>852291</v>
      </c>
      <c r="H26" s="54" t="str">
        <f>IF(AND(H20&lt;G$8,L$8=5),H20+1,"")</f>
        <v/>
      </c>
      <c r="I26" s="56" t="str">
        <f>IF(AND(H20&lt;G$8,L$8=5),IF(H26=G$8,K20,E$12-J26),"")</f>
        <v/>
      </c>
      <c r="J26" s="10" t="str">
        <f>IF(AND(H20&lt;G$8,L$8=5),TRUNC(K20*L$7),"")</f>
        <v/>
      </c>
      <c r="K26" s="57" t="str">
        <f>IF(AND(H20&lt;G$8,L$8=5),IF(H26=G$8,0,K20-I26),IF(K25&gt;0,K25,""))</f>
        <v/>
      </c>
      <c r="L26" s="58">
        <f t="shared" si="0"/>
        <v>852291</v>
      </c>
    </row>
    <row r="27" spans="2:12" x14ac:dyDescent="0.15">
      <c r="B27" s="44">
        <f t="shared" si="1"/>
        <v>2026</v>
      </c>
      <c r="C27" s="45">
        <f t="shared" si="2"/>
        <v>4</v>
      </c>
      <c r="D27" s="44">
        <f t="shared" si="3"/>
        <v>12</v>
      </c>
      <c r="E27" s="46">
        <f t="shared" si="4"/>
        <v>13517</v>
      </c>
      <c r="F27" s="3">
        <f t="shared" si="5"/>
        <v>937</v>
      </c>
      <c r="G27" s="47">
        <f t="shared" si="6"/>
        <v>838774</v>
      </c>
      <c r="H27" s="44" t="str">
        <f>IF(AND(H21&lt;G$8,L$8=6),H21+1,"")</f>
        <v/>
      </c>
      <c r="I27" s="46" t="str">
        <f>IF(AND(H21&lt;G$8,L$8=6),IF(H27=G$8,K21,E$12-J27),"")</f>
        <v/>
      </c>
      <c r="J27" s="3" t="str">
        <f>IF(AND(H21&lt;G$8,L$8=6),TRUNC(K21*L$7),"")</f>
        <v/>
      </c>
      <c r="K27" s="47" t="str">
        <f>IF(AND(H21&lt;G$8,L$8=6),IF(H27=G$8,0,K21-I27),IF(K26&gt;0,K26,""))</f>
        <v/>
      </c>
      <c r="L27" s="48">
        <f t="shared" si="0"/>
        <v>838774</v>
      </c>
    </row>
    <row r="28" spans="2:12" x14ac:dyDescent="0.15">
      <c r="B28" s="44">
        <f t="shared" si="1"/>
        <v>2026</v>
      </c>
      <c r="C28" s="45">
        <f t="shared" si="2"/>
        <v>5</v>
      </c>
      <c r="D28" s="44">
        <f t="shared" si="3"/>
        <v>13</v>
      </c>
      <c r="E28" s="46">
        <f t="shared" si="4"/>
        <v>13532</v>
      </c>
      <c r="F28" s="3">
        <f t="shared" si="5"/>
        <v>922</v>
      </c>
      <c r="G28" s="47">
        <f t="shared" si="6"/>
        <v>825242</v>
      </c>
      <c r="H28" s="44" t="str">
        <f>IF(AND(H22&lt;G$8,L$8=1),H22+1,"")</f>
        <v/>
      </c>
      <c r="I28" s="46" t="str">
        <f>IF(AND(H22&lt;G$8,L$8=1),IF(H28=G$8,K22,E$12-J28),"")</f>
        <v/>
      </c>
      <c r="J28" s="3" t="str">
        <f>IF(AND(H22&lt;G$8,L$8=1),TRUNC(K22*L$7),"")</f>
        <v/>
      </c>
      <c r="K28" s="47" t="str">
        <f>IF(AND(H22&lt;G$8,L$8=1),IF(H28=G$8,0,K22-I28),IF(K27&gt;0,K27,""))</f>
        <v/>
      </c>
      <c r="L28" s="48">
        <f t="shared" si="0"/>
        <v>825242</v>
      </c>
    </row>
    <row r="29" spans="2:12" x14ac:dyDescent="0.15">
      <c r="B29" s="44">
        <f t="shared" si="1"/>
        <v>2026</v>
      </c>
      <c r="C29" s="45">
        <f t="shared" si="2"/>
        <v>6</v>
      </c>
      <c r="D29" s="44">
        <f t="shared" si="3"/>
        <v>14</v>
      </c>
      <c r="E29" s="46">
        <f t="shared" si="4"/>
        <v>13547</v>
      </c>
      <c r="F29" s="3">
        <f t="shared" si="5"/>
        <v>907</v>
      </c>
      <c r="G29" s="47">
        <f t="shared" si="6"/>
        <v>811695</v>
      </c>
      <c r="H29" s="44" t="str">
        <f>IF(AND(H23&lt;G$8,L$8=2),H23+1,"")</f>
        <v/>
      </c>
      <c r="I29" s="46" t="str">
        <f>IF(AND(H23&lt;G$8,L$8=2),IF(H29=G$8,K23,E$12-J29),"")</f>
        <v/>
      </c>
      <c r="J29" s="3" t="str">
        <f>IF(AND(H23&lt;G$8,L$8=2),TRUNC(K23*L$7),"")</f>
        <v/>
      </c>
      <c r="K29" s="47" t="str">
        <f>IF(AND(H23&lt;G$8,L$8=2),IF(H29=G$8,0,K23-I29),IF(K28&gt;0,K28,""))</f>
        <v/>
      </c>
      <c r="L29" s="48">
        <f t="shared" si="0"/>
        <v>811695</v>
      </c>
    </row>
    <row r="30" spans="2:12" x14ac:dyDescent="0.15">
      <c r="B30" s="49">
        <f t="shared" si="1"/>
        <v>2026</v>
      </c>
      <c r="C30" s="50">
        <f t="shared" si="2"/>
        <v>7</v>
      </c>
      <c r="D30" s="49">
        <f t="shared" si="3"/>
        <v>15</v>
      </c>
      <c r="E30" s="51">
        <f t="shared" si="4"/>
        <v>13562</v>
      </c>
      <c r="F30" s="11">
        <f t="shared" si="5"/>
        <v>892</v>
      </c>
      <c r="G30" s="52">
        <f t="shared" si="6"/>
        <v>798133</v>
      </c>
      <c r="H30" s="49" t="str">
        <f>IF(AND(H24&lt;G$8,L$8=3),H24+1,"")</f>
        <v/>
      </c>
      <c r="I30" s="51" t="str">
        <f>IF(AND(H24&lt;G$8,L$8=3),IF(H30=G$8,K24,E$12-J30),"")</f>
        <v/>
      </c>
      <c r="J30" s="11" t="str">
        <f>IF(AND(H24&lt;G$8,L$8=3),TRUNC(K24*L$7),"")</f>
        <v/>
      </c>
      <c r="K30" s="52" t="str">
        <f>IF(AND(H24&lt;G$8,L$8=3),IF(H30=G$8,0,K24-I30),IF(K29&gt;0,K29,""))</f>
        <v/>
      </c>
      <c r="L30" s="53">
        <f t="shared" si="0"/>
        <v>798133</v>
      </c>
    </row>
    <row r="31" spans="2:12" x14ac:dyDescent="0.15">
      <c r="B31" s="54">
        <f t="shared" si="1"/>
        <v>2026</v>
      </c>
      <c r="C31" s="55">
        <f t="shared" si="2"/>
        <v>8</v>
      </c>
      <c r="D31" s="54">
        <f t="shared" si="3"/>
        <v>16</v>
      </c>
      <c r="E31" s="56">
        <f t="shared" si="4"/>
        <v>13577</v>
      </c>
      <c r="F31" s="10">
        <f t="shared" si="5"/>
        <v>877</v>
      </c>
      <c r="G31" s="57">
        <f t="shared" si="6"/>
        <v>784556</v>
      </c>
      <c r="H31" s="54" t="str">
        <f>IF(AND(H25&lt;G$8,L$8=4),H25+1,"")</f>
        <v/>
      </c>
      <c r="I31" s="56" t="str">
        <f>IF(AND(H25&lt;G$8,L$8=4),IF(H31=G$8,K25,E$12-J31),"")</f>
        <v/>
      </c>
      <c r="J31" s="10" t="str">
        <f>IF(AND(H25&lt;G$8,L$8=4),TRUNC(K25*L$7),"")</f>
        <v/>
      </c>
      <c r="K31" s="57" t="str">
        <f>IF(AND(H25&lt;G$8,L$8=4),IF(H31=G$8,0,K25-I31),IF(K30&gt;0,K30,""))</f>
        <v/>
      </c>
      <c r="L31" s="58">
        <f t="shared" si="0"/>
        <v>784556</v>
      </c>
    </row>
    <row r="32" spans="2:12" x14ac:dyDescent="0.15">
      <c r="B32" s="44">
        <f t="shared" si="1"/>
        <v>2026</v>
      </c>
      <c r="C32" s="45">
        <f t="shared" si="2"/>
        <v>9</v>
      </c>
      <c r="D32" s="44">
        <f t="shared" si="3"/>
        <v>17</v>
      </c>
      <c r="E32" s="46">
        <f t="shared" si="4"/>
        <v>13591</v>
      </c>
      <c r="F32" s="3">
        <f t="shared" si="5"/>
        <v>863</v>
      </c>
      <c r="G32" s="47">
        <f t="shared" si="6"/>
        <v>770965</v>
      </c>
      <c r="H32" s="44" t="str">
        <f>IF(AND(H26&lt;G$8,L$8=5),H26+1,"")</f>
        <v/>
      </c>
      <c r="I32" s="46" t="str">
        <f>IF(AND(H26&lt;G$8,L$8=5),IF(H32=G$8,K26,E$12-J32),"")</f>
        <v/>
      </c>
      <c r="J32" s="3" t="str">
        <f>IF(AND(H26&lt;G$8,L$8=5),TRUNC(K26*L$7),"")</f>
        <v/>
      </c>
      <c r="K32" s="47" t="str">
        <f>IF(AND(H26&lt;G$8,L$8=5),IF(H32=G$8,0,K26-I32),IF(K31&gt;0,K31,""))</f>
        <v/>
      </c>
      <c r="L32" s="48">
        <f t="shared" si="0"/>
        <v>770965</v>
      </c>
    </row>
    <row r="33" spans="2:12" x14ac:dyDescent="0.15">
      <c r="B33" s="44">
        <f t="shared" si="1"/>
        <v>2026</v>
      </c>
      <c r="C33" s="45">
        <f t="shared" si="2"/>
        <v>10</v>
      </c>
      <c r="D33" s="44">
        <f t="shared" si="3"/>
        <v>18</v>
      </c>
      <c r="E33" s="46">
        <f t="shared" si="4"/>
        <v>13606</v>
      </c>
      <c r="F33" s="3">
        <f t="shared" si="5"/>
        <v>848</v>
      </c>
      <c r="G33" s="47">
        <f t="shared" si="6"/>
        <v>757359</v>
      </c>
      <c r="H33" s="44" t="str">
        <f>IF(AND(H27&lt;G$8,L$8=6),H27+1,"")</f>
        <v/>
      </c>
      <c r="I33" s="46" t="str">
        <f>IF(AND(H27&lt;G$8,L$8=6),IF(H33=G$8,K27,E$12-J33),"")</f>
        <v/>
      </c>
      <c r="J33" s="3" t="str">
        <f>IF(AND(H27&lt;G$8,L$8=6),TRUNC(K27*L$7),"")</f>
        <v/>
      </c>
      <c r="K33" s="47" t="str">
        <f>IF(AND(H27&lt;G$8,L$8=6),IF(H33=G$8,0,K27-I33),IF(K32&gt;0,K32,""))</f>
        <v/>
      </c>
      <c r="L33" s="48">
        <f t="shared" si="0"/>
        <v>757359</v>
      </c>
    </row>
    <row r="34" spans="2:12" x14ac:dyDescent="0.15">
      <c r="B34" s="44">
        <f t="shared" si="1"/>
        <v>2026</v>
      </c>
      <c r="C34" s="45">
        <f t="shared" si="2"/>
        <v>11</v>
      </c>
      <c r="D34" s="44">
        <f t="shared" si="3"/>
        <v>19</v>
      </c>
      <c r="E34" s="46">
        <f t="shared" si="4"/>
        <v>13621</v>
      </c>
      <c r="F34" s="3">
        <f t="shared" si="5"/>
        <v>833</v>
      </c>
      <c r="G34" s="47">
        <f t="shared" si="6"/>
        <v>743738</v>
      </c>
      <c r="H34" s="44" t="str">
        <f>IF(AND(H28&lt;G$8,L$8=1),H28+1,"")</f>
        <v/>
      </c>
      <c r="I34" s="46" t="str">
        <f>IF(AND(H28&lt;G$8,L$8=1),IF(H34=G$8,K28,E$12-J34),"")</f>
        <v/>
      </c>
      <c r="J34" s="3" t="str">
        <f>IF(AND(H28&lt;G$8,L$8=1),TRUNC(K28*L$7),"")</f>
        <v/>
      </c>
      <c r="K34" s="47" t="str">
        <f>IF(AND(H28&lt;G$8,L$8=1),IF(H34=G$8,0,K28-I34),IF(K33&gt;0,K33,""))</f>
        <v/>
      </c>
      <c r="L34" s="48">
        <f t="shared" si="0"/>
        <v>743738</v>
      </c>
    </row>
    <row r="35" spans="2:12" x14ac:dyDescent="0.15">
      <c r="B35" s="49">
        <f t="shared" si="1"/>
        <v>2026</v>
      </c>
      <c r="C35" s="50">
        <f t="shared" si="2"/>
        <v>12</v>
      </c>
      <c r="D35" s="49">
        <f t="shared" si="3"/>
        <v>20</v>
      </c>
      <c r="E35" s="51">
        <f t="shared" si="4"/>
        <v>13636</v>
      </c>
      <c r="F35" s="11">
        <f t="shared" si="5"/>
        <v>818</v>
      </c>
      <c r="G35" s="52">
        <f t="shared" si="6"/>
        <v>730102</v>
      </c>
      <c r="H35" s="49" t="str">
        <f>IF(AND(H29&lt;G$8,L$8=2),H29+1,"")</f>
        <v/>
      </c>
      <c r="I35" s="51" t="str">
        <f>IF(AND(H29&lt;G$8,L$8=2),IF(H35=G$8,K29,E$12-J35),"")</f>
        <v/>
      </c>
      <c r="J35" s="11" t="str">
        <f>IF(AND(H29&lt;G$8,L$8=2),TRUNC(K29*L$7),"")</f>
        <v/>
      </c>
      <c r="K35" s="52" t="str">
        <f>IF(AND(H29&lt;G$8,L$8=2),IF(H35=G$8,0,K29-I35),IF(K34&gt;0,K34,""))</f>
        <v/>
      </c>
      <c r="L35" s="53">
        <f t="shared" si="0"/>
        <v>730102</v>
      </c>
    </row>
    <row r="36" spans="2:12" x14ac:dyDescent="0.15">
      <c r="B36" s="54">
        <f t="shared" si="1"/>
        <v>2027</v>
      </c>
      <c r="C36" s="55">
        <f t="shared" si="2"/>
        <v>1</v>
      </c>
      <c r="D36" s="54">
        <f t="shared" si="3"/>
        <v>21</v>
      </c>
      <c r="E36" s="56">
        <f t="shared" si="4"/>
        <v>13651</v>
      </c>
      <c r="F36" s="10">
        <f t="shared" si="5"/>
        <v>803</v>
      </c>
      <c r="G36" s="57">
        <f t="shared" si="6"/>
        <v>716451</v>
      </c>
      <c r="H36" s="54" t="str">
        <f>IF(AND(H30&lt;G$8,L$8=3),H30+1,"")</f>
        <v/>
      </c>
      <c r="I36" s="56" t="str">
        <f>IF(AND(H30&lt;G$8,L$8=3),IF(H36=G$8,K30,E$12-J36),"")</f>
        <v/>
      </c>
      <c r="J36" s="10" t="str">
        <f>IF(AND(H30&lt;G$8,L$8=3),TRUNC(K30*L$7),"")</f>
        <v/>
      </c>
      <c r="K36" s="57" t="str">
        <f>IF(AND(H30&lt;G$8,L$8=3),IF(H36=G$8,0,K30-I36),IF(K35&gt;0,K35,""))</f>
        <v/>
      </c>
      <c r="L36" s="58">
        <f t="shared" si="0"/>
        <v>716451</v>
      </c>
    </row>
    <row r="37" spans="2:12" x14ac:dyDescent="0.15">
      <c r="B37" s="44">
        <f t="shared" si="1"/>
        <v>2027</v>
      </c>
      <c r="C37" s="45">
        <f t="shared" si="2"/>
        <v>2</v>
      </c>
      <c r="D37" s="44">
        <f t="shared" si="3"/>
        <v>22</v>
      </c>
      <c r="E37" s="46">
        <f t="shared" si="4"/>
        <v>13666</v>
      </c>
      <c r="F37" s="3">
        <f t="shared" si="5"/>
        <v>788</v>
      </c>
      <c r="G37" s="47">
        <f t="shared" si="6"/>
        <v>702785</v>
      </c>
      <c r="H37" s="44" t="str">
        <f>IF(AND(H31&lt;G$8,L$8=4),H31+1,"")</f>
        <v/>
      </c>
      <c r="I37" s="46" t="str">
        <f>IF(AND(H31&lt;G$8,L$8=4),IF(H37=G$8,K31,E$12-J37),"")</f>
        <v/>
      </c>
      <c r="J37" s="3" t="str">
        <f>IF(AND(H31&lt;G$8,L$8=4),TRUNC(K31*L$7),"")</f>
        <v/>
      </c>
      <c r="K37" s="47" t="str">
        <f>IF(AND(H31&lt;G$8,L$8=4),IF(H37=G$8,0,K31-I37),IF(K36&gt;0,K36,""))</f>
        <v/>
      </c>
      <c r="L37" s="48">
        <f t="shared" si="0"/>
        <v>702785</v>
      </c>
    </row>
    <row r="38" spans="2:12" x14ac:dyDescent="0.15">
      <c r="B38" s="44">
        <f t="shared" si="1"/>
        <v>2027</v>
      </c>
      <c r="C38" s="45">
        <f t="shared" si="2"/>
        <v>3</v>
      </c>
      <c r="D38" s="44">
        <f t="shared" si="3"/>
        <v>23</v>
      </c>
      <c r="E38" s="46">
        <f t="shared" si="4"/>
        <v>13681</v>
      </c>
      <c r="F38" s="3">
        <f t="shared" si="5"/>
        <v>773</v>
      </c>
      <c r="G38" s="47">
        <f t="shared" si="6"/>
        <v>689104</v>
      </c>
      <c r="H38" s="44" t="str">
        <f>IF(AND(H32&lt;G$8,L$8=5),H32+1,"")</f>
        <v/>
      </c>
      <c r="I38" s="46" t="str">
        <f>IF(AND(H32&lt;G$8,L$8=5),IF(H38=G$8,K32,E$12-J38),"")</f>
        <v/>
      </c>
      <c r="J38" s="3" t="str">
        <f>IF(AND(H32&lt;G$8,L$8=5),TRUNC(K32*L$7),"")</f>
        <v/>
      </c>
      <c r="K38" s="47" t="str">
        <f>IF(AND(H32&lt;G$8,L$8=5),IF(H38=G$8,0,K32-I38),IF(K37&gt;0,K37,""))</f>
        <v/>
      </c>
      <c r="L38" s="48">
        <f t="shared" si="0"/>
        <v>689104</v>
      </c>
    </row>
    <row r="39" spans="2:12" x14ac:dyDescent="0.15">
      <c r="B39" s="44">
        <f t="shared" si="1"/>
        <v>2027</v>
      </c>
      <c r="C39" s="45">
        <f t="shared" si="2"/>
        <v>4</v>
      </c>
      <c r="D39" s="44">
        <f t="shared" si="3"/>
        <v>24</v>
      </c>
      <c r="E39" s="46">
        <f t="shared" si="4"/>
        <v>13696</v>
      </c>
      <c r="F39" s="3">
        <f t="shared" si="5"/>
        <v>758</v>
      </c>
      <c r="G39" s="47">
        <f t="shared" si="6"/>
        <v>675408</v>
      </c>
      <c r="H39" s="44" t="str">
        <f>IF(AND(H33&lt;G$8,L$8=6),H33+1,"")</f>
        <v/>
      </c>
      <c r="I39" s="46" t="str">
        <f>IF(AND(H33&lt;G$8,L$8=6),IF(H39=G$8,K33,E$12-J39),"")</f>
        <v/>
      </c>
      <c r="J39" s="3" t="str">
        <f>IF(AND(H33&lt;G$8,L$8=6),TRUNC(K33*L$7),"")</f>
        <v/>
      </c>
      <c r="K39" s="47" t="str">
        <f>IF(AND(H33&lt;G$8,L$8=6),IF(H39=G$8,0,K33-I39),IF(K38&gt;0,K38,""))</f>
        <v/>
      </c>
      <c r="L39" s="48">
        <f t="shared" si="0"/>
        <v>675408</v>
      </c>
    </row>
    <row r="40" spans="2:12" x14ac:dyDescent="0.15">
      <c r="B40" s="49">
        <f t="shared" si="1"/>
        <v>2027</v>
      </c>
      <c r="C40" s="50">
        <f t="shared" si="2"/>
        <v>5</v>
      </c>
      <c r="D40" s="49">
        <f t="shared" si="3"/>
        <v>25</v>
      </c>
      <c r="E40" s="51">
        <f t="shared" si="4"/>
        <v>13712</v>
      </c>
      <c r="F40" s="11">
        <f t="shared" si="5"/>
        <v>742</v>
      </c>
      <c r="G40" s="52">
        <f t="shared" si="6"/>
        <v>661696</v>
      </c>
      <c r="H40" s="49" t="str">
        <f>IF(AND(H34&lt;G$8,L$8=1),H34+1,"")</f>
        <v/>
      </c>
      <c r="I40" s="51" t="str">
        <f>IF(AND(H34&lt;G$8,L$8=1),IF(H40=G$8,K34,E$12-J40),"")</f>
        <v/>
      </c>
      <c r="J40" s="11" t="str">
        <f>IF(AND(H34&lt;G$8,L$8=1),TRUNC(K34*L$7),"")</f>
        <v/>
      </c>
      <c r="K40" s="52" t="str">
        <f>IF(AND(H34&lt;G$8,L$8=1),IF(H40=G$8,0,K34-I40),IF(K39&gt;0,K39,""))</f>
        <v/>
      </c>
      <c r="L40" s="53">
        <f t="shared" si="0"/>
        <v>661696</v>
      </c>
    </row>
    <row r="41" spans="2:12" x14ac:dyDescent="0.15">
      <c r="B41" s="54">
        <f t="shared" si="1"/>
        <v>2027</v>
      </c>
      <c r="C41" s="55">
        <f t="shared" si="2"/>
        <v>6</v>
      </c>
      <c r="D41" s="54">
        <f t="shared" si="3"/>
        <v>26</v>
      </c>
      <c r="E41" s="56">
        <f t="shared" si="4"/>
        <v>13727</v>
      </c>
      <c r="F41" s="10">
        <f t="shared" si="5"/>
        <v>727</v>
      </c>
      <c r="G41" s="57">
        <f t="shared" si="6"/>
        <v>647969</v>
      </c>
      <c r="H41" s="54" t="str">
        <f>IF(AND(H35&lt;G$8,L$8=2),H35+1,"")</f>
        <v/>
      </c>
      <c r="I41" s="56" t="str">
        <f>IF(AND(H35&lt;G$8,L$8=2),IF(H41=G$8,K35,E$12-J41),"")</f>
        <v/>
      </c>
      <c r="J41" s="10" t="str">
        <f>IF(AND(H35&lt;G$8,L$8=2),TRUNC(K35*L$7),"")</f>
        <v/>
      </c>
      <c r="K41" s="57" t="str">
        <f>IF(AND(H35&lt;G$8,L$8=2),IF(H41=G$8,0,K35-I41),IF(K40&gt;0,K40,""))</f>
        <v/>
      </c>
      <c r="L41" s="58">
        <f t="shared" si="0"/>
        <v>647969</v>
      </c>
    </row>
    <row r="42" spans="2:12" x14ac:dyDescent="0.15">
      <c r="B42" s="44">
        <f t="shared" si="1"/>
        <v>2027</v>
      </c>
      <c r="C42" s="45">
        <f t="shared" si="2"/>
        <v>7</v>
      </c>
      <c r="D42" s="44">
        <f t="shared" si="3"/>
        <v>27</v>
      </c>
      <c r="E42" s="46">
        <f t="shared" si="4"/>
        <v>13742</v>
      </c>
      <c r="F42" s="3">
        <f t="shared" si="5"/>
        <v>712</v>
      </c>
      <c r="G42" s="47">
        <f t="shared" si="6"/>
        <v>634227</v>
      </c>
      <c r="H42" s="44" t="str">
        <f>IF(AND(H36&lt;G$8,L$8=3),H36+1,"")</f>
        <v/>
      </c>
      <c r="I42" s="46" t="str">
        <f>IF(AND(H36&lt;G$8,L$8=3),IF(H42=G$8,K36,E$12-J42),"")</f>
        <v/>
      </c>
      <c r="J42" s="3" t="str">
        <f>IF(AND(H36&lt;G$8,L$8=3),TRUNC(K36*L$7),"")</f>
        <v/>
      </c>
      <c r="K42" s="47" t="str">
        <f>IF(AND(H36&lt;G$8,L$8=3),IF(H42=G$8,0,K36-I42),IF(K41&gt;0,K41,""))</f>
        <v/>
      </c>
      <c r="L42" s="48">
        <f t="shared" si="0"/>
        <v>634227</v>
      </c>
    </row>
    <row r="43" spans="2:12" x14ac:dyDescent="0.15">
      <c r="B43" s="44">
        <f t="shared" si="1"/>
        <v>2027</v>
      </c>
      <c r="C43" s="45">
        <f t="shared" si="2"/>
        <v>8</v>
      </c>
      <c r="D43" s="44">
        <f t="shared" si="3"/>
        <v>28</v>
      </c>
      <c r="E43" s="46">
        <f t="shared" si="4"/>
        <v>13757</v>
      </c>
      <c r="F43" s="3">
        <f t="shared" si="5"/>
        <v>697</v>
      </c>
      <c r="G43" s="47">
        <f t="shared" si="6"/>
        <v>620470</v>
      </c>
      <c r="H43" s="44" t="str">
        <f>IF(AND(H37&lt;G$8,L$8=4),H37+1,"")</f>
        <v/>
      </c>
      <c r="I43" s="46" t="str">
        <f>IF(AND(H37&lt;G$8,L$8=4),IF(H43=G$8,K37,E$12-J43),"")</f>
        <v/>
      </c>
      <c r="J43" s="3" t="str">
        <f>IF(AND(H37&lt;G$8,L$8=4),TRUNC(K37*L$7),"")</f>
        <v/>
      </c>
      <c r="K43" s="47" t="str">
        <f>IF(AND(H37&lt;G$8,L$8=4),IF(H43=G$8,0,K37-I43),IF(K42&gt;0,K42,""))</f>
        <v/>
      </c>
      <c r="L43" s="48">
        <f t="shared" si="0"/>
        <v>620470</v>
      </c>
    </row>
    <row r="44" spans="2:12" x14ac:dyDescent="0.15">
      <c r="B44" s="44">
        <f t="shared" si="1"/>
        <v>2027</v>
      </c>
      <c r="C44" s="45">
        <f t="shared" si="2"/>
        <v>9</v>
      </c>
      <c r="D44" s="44">
        <f t="shared" si="3"/>
        <v>29</v>
      </c>
      <c r="E44" s="46">
        <f t="shared" si="4"/>
        <v>13772</v>
      </c>
      <c r="F44" s="3">
        <f t="shared" si="5"/>
        <v>682</v>
      </c>
      <c r="G44" s="47">
        <f t="shared" si="6"/>
        <v>606698</v>
      </c>
      <c r="H44" s="44" t="str">
        <f>IF(AND(H38&lt;G$8,L$8=5),H38+1,"")</f>
        <v/>
      </c>
      <c r="I44" s="46" t="str">
        <f>IF(AND(H38&lt;G$8,L$8=5),IF(H44=G$8,K38,E$12-J44),"")</f>
        <v/>
      </c>
      <c r="J44" s="3" t="str">
        <f>IF(AND(H38&lt;G$8,L$8=5),TRUNC(K38*L$7),"")</f>
        <v/>
      </c>
      <c r="K44" s="47" t="str">
        <f>IF(AND(H38&lt;G$8,L$8=5),IF(H44=G$8,0,K38-I44),IF(K43&gt;0,K43,""))</f>
        <v/>
      </c>
      <c r="L44" s="48">
        <f t="shared" si="0"/>
        <v>606698</v>
      </c>
    </row>
    <row r="45" spans="2:12" x14ac:dyDescent="0.15">
      <c r="B45" s="49">
        <f t="shared" si="1"/>
        <v>2027</v>
      </c>
      <c r="C45" s="50">
        <f t="shared" si="2"/>
        <v>10</v>
      </c>
      <c r="D45" s="49">
        <f t="shared" si="3"/>
        <v>30</v>
      </c>
      <c r="E45" s="51">
        <f t="shared" si="4"/>
        <v>13787</v>
      </c>
      <c r="F45" s="11">
        <f t="shared" si="5"/>
        <v>667</v>
      </c>
      <c r="G45" s="52">
        <f t="shared" si="6"/>
        <v>592911</v>
      </c>
      <c r="H45" s="49" t="str">
        <f>IF(AND(H39&lt;G$8,L$8=6),H39+1,"")</f>
        <v/>
      </c>
      <c r="I45" s="51" t="str">
        <f>IF(AND(H39&lt;G$8,L$8=6),IF(H45=G$8,K39,E$12-J45),"")</f>
        <v/>
      </c>
      <c r="J45" s="11" t="str">
        <f>IF(AND(H39&lt;G$8,L$8=6),TRUNC(K39*L$7),"")</f>
        <v/>
      </c>
      <c r="K45" s="52" t="str">
        <f>IF(AND(H39&lt;G$8,L$8=6),IF(H45=G$8,0,K39-I45),IF(K44&gt;0,K44,""))</f>
        <v/>
      </c>
      <c r="L45" s="53">
        <f t="shared" si="0"/>
        <v>592911</v>
      </c>
    </row>
    <row r="46" spans="2:12" x14ac:dyDescent="0.15">
      <c r="B46" s="54">
        <f t="shared" si="1"/>
        <v>2027</v>
      </c>
      <c r="C46" s="55">
        <f t="shared" si="2"/>
        <v>11</v>
      </c>
      <c r="D46" s="54">
        <f t="shared" si="3"/>
        <v>31</v>
      </c>
      <c r="E46" s="56">
        <f t="shared" si="4"/>
        <v>13802</v>
      </c>
      <c r="F46" s="10">
        <f t="shared" si="5"/>
        <v>652</v>
      </c>
      <c r="G46" s="57">
        <f t="shared" si="6"/>
        <v>579109</v>
      </c>
      <c r="H46" s="54" t="str">
        <f>IF(AND(H40&lt;G$8,L$8=1),H40+1,"")</f>
        <v/>
      </c>
      <c r="I46" s="56" t="str">
        <f>IF(AND(H40&lt;G$8,L$8=1),IF(H46=G$8,K40,E$12-J46),"")</f>
        <v/>
      </c>
      <c r="J46" s="10" t="str">
        <f>IF(AND(H40&lt;G$8,L$8=1),TRUNC(K40*L$7),"")</f>
        <v/>
      </c>
      <c r="K46" s="57" t="str">
        <f>IF(AND(H40&lt;G$8,L$8=1),IF(H46=G$8,0,K40-I46),IF(K45&gt;0,K45,""))</f>
        <v/>
      </c>
      <c r="L46" s="58">
        <f t="shared" si="0"/>
        <v>579109</v>
      </c>
    </row>
    <row r="47" spans="2:12" x14ac:dyDescent="0.15">
      <c r="B47" s="44">
        <f t="shared" si="1"/>
        <v>2027</v>
      </c>
      <c r="C47" s="45">
        <f t="shared" si="2"/>
        <v>12</v>
      </c>
      <c r="D47" s="44">
        <f t="shared" si="3"/>
        <v>32</v>
      </c>
      <c r="E47" s="46">
        <f t="shared" si="4"/>
        <v>13817</v>
      </c>
      <c r="F47" s="3">
        <f t="shared" si="5"/>
        <v>637</v>
      </c>
      <c r="G47" s="47">
        <f t="shared" si="6"/>
        <v>565292</v>
      </c>
      <c r="H47" s="44" t="str">
        <f>IF(AND(H41&lt;G$8,L$8=2),H41+1,"")</f>
        <v/>
      </c>
      <c r="I47" s="46" t="str">
        <f>IF(AND(H41&lt;G$8,L$8=2),IF(H47=G$8,K41,E$12-J47),"")</f>
        <v/>
      </c>
      <c r="J47" s="3" t="str">
        <f>IF(AND(H41&lt;G$8,L$8=2),TRUNC(K41*L$7),"")</f>
        <v/>
      </c>
      <c r="K47" s="47" t="str">
        <f>IF(AND(H41&lt;G$8,L$8=2),IF(H47=G$8,0,K41-I47),IF(K46&gt;0,K46,""))</f>
        <v/>
      </c>
      <c r="L47" s="48">
        <f t="shared" si="0"/>
        <v>565292</v>
      </c>
    </row>
    <row r="48" spans="2:12" x14ac:dyDescent="0.15">
      <c r="B48" s="44">
        <f t="shared" si="1"/>
        <v>2028</v>
      </c>
      <c r="C48" s="45">
        <f t="shared" si="2"/>
        <v>1</v>
      </c>
      <c r="D48" s="44">
        <f t="shared" si="3"/>
        <v>33</v>
      </c>
      <c r="E48" s="46">
        <f t="shared" si="4"/>
        <v>13833</v>
      </c>
      <c r="F48" s="3">
        <f t="shared" si="5"/>
        <v>621</v>
      </c>
      <c r="G48" s="47">
        <f t="shared" si="6"/>
        <v>551459</v>
      </c>
      <c r="H48" s="44" t="str">
        <f>IF(AND(H42&lt;G$8,L$8=3),H42+1,"")</f>
        <v/>
      </c>
      <c r="I48" s="46" t="str">
        <f>IF(AND(H42&lt;G$8,L$8=3),IF(H48=G$8,K42,E$12-J48),"")</f>
        <v/>
      </c>
      <c r="J48" s="3" t="str">
        <f>IF(AND(H42&lt;G$8,L$8=3),TRUNC(K42*L$7),"")</f>
        <v/>
      </c>
      <c r="K48" s="47" t="str">
        <f>IF(AND(H42&lt;G$8,L$8=3),IF(H48=G$8,0,K42-I48),IF(K47&gt;0,K47,""))</f>
        <v/>
      </c>
      <c r="L48" s="48">
        <f t="shared" si="0"/>
        <v>551459</v>
      </c>
    </row>
    <row r="49" spans="2:12" x14ac:dyDescent="0.15">
      <c r="B49" s="44">
        <f t="shared" si="1"/>
        <v>2028</v>
      </c>
      <c r="C49" s="45">
        <f t="shared" si="2"/>
        <v>2</v>
      </c>
      <c r="D49" s="44">
        <f t="shared" si="3"/>
        <v>34</v>
      </c>
      <c r="E49" s="46">
        <f t="shared" si="4"/>
        <v>13848</v>
      </c>
      <c r="F49" s="3">
        <f t="shared" si="5"/>
        <v>606</v>
      </c>
      <c r="G49" s="47">
        <f t="shared" si="6"/>
        <v>537611</v>
      </c>
      <c r="H49" s="44" t="str">
        <f>IF(AND(H43&lt;G$8,L$8=4),H43+1,"")</f>
        <v/>
      </c>
      <c r="I49" s="46" t="str">
        <f>IF(AND(H43&lt;G$8,L$8=4),IF(H49=G$8,K43,E$12-J49),"")</f>
        <v/>
      </c>
      <c r="J49" s="3" t="str">
        <f>IF(AND(H43&lt;G$8,L$8=4),TRUNC(K43*L$7),"")</f>
        <v/>
      </c>
      <c r="K49" s="47" t="str">
        <f>IF(AND(H43&lt;G$8,L$8=4),IF(H49=G$8,0,K43-I49),IF(K48&gt;0,K48,""))</f>
        <v/>
      </c>
      <c r="L49" s="48">
        <f t="shared" si="0"/>
        <v>537611</v>
      </c>
    </row>
    <row r="50" spans="2:12" x14ac:dyDescent="0.15">
      <c r="B50" s="49">
        <f t="shared" si="1"/>
        <v>2028</v>
      </c>
      <c r="C50" s="50">
        <f t="shared" si="2"/>
        <v>3</v>
      </c>
      <c r="D50" s="49">
        <f t="shared" si="3"/>
        <v>35</v>
      </c>
      <c r="E50" s="51">
        <f t="shared" si="4"/>
        <v>13863</v>
      </c>
      <c r="F50" s="11">
        <f t="shared" si="5"/>
        <v>591</v>
      </c>
      <c r="G50" s="52">
        <f t="shared" si="6"/>
        <v>523748</v>
      </c>
      <c r="H50" s="49" t="str">
        <f>IF(AND(H44&lt;G$8,L$8=5),H44+1,"")</f>
        <v/>
      </c>
      <c r="I50" s="51" t="str">
        <f>IF(AND(H44&lt;G$8,L$8=5),IF(H50=G$8,K44,E$12-J50),"")</f>
        <v/>
      </c>
      <c r="J50" s="11" t="str">
        <f>IF(AND(H44&lt;G$8,L$8=5),TRUNC(K44*L$7),"")</f>
        <v/>
      </c>
      <c r="K50" s="52" t="str">
        <f>IF(AND(H44&lt;G$8,L$8=5),IF(H50=G$8,0,K44-I50),IF(K49&gt;0,K49,""))</f>
        <v/>
      </c>
      <c r="L50" s="53">
        <f t="shared" si="0"/>
        <v>523748</v>
      </c>
    </row>
    <row r="51" spans="2:12" x14ac:dyDescent="0.15">
      <c r="B51" s="54">
        <f t="shared" si="1"/>
        <v>2028</v>
      </c>
      <c r="C51" s="55">
        <f t="shared" si="2"/>
        <v>4</v>
      </c>
      <c r="D51" s="54">
        <f t="shared" si="3"/>
        <v>36</v>
      </c>
      <c r="E51" s="56">
        <f t="shared" si="4"/>
        <v>13878</v>
      </c>
      <c r="F51" s="10">
        <f t="shared" si="5"/>
        <v>576</v>
      </c>
      <c r="G51" s="57">
        <f t="shared" si="6"/>
        <v>509870</v>
      </c>
      <c r="H51" s="54" t="str">
        <f>IF(AND(H45&lt;G$8,L$8=6),H45+1,"")</f>
        <v/>
      </c>
      <c r="I51" s="56" t="str">
        <f>IF(AND(H45&lt;G$8,L$8=6),IF(H51=G$8,K45,E$12-J51),"")</f>
        <v/>
      </c>
      <c r="J51" s="10" t="str">
        <f>IF(AND(H45&lt;G$8,L$8=6),TRUNC(K45*L$7),"")</f>
        <v/>
      </c>
      <c r="K51" s="57" t="str">
        <f>IF(AND(H45&lt;G$8,L$8=6),IF(H51=G$8,0,K45-I51),IF(K50&gt;0,K50,""))</f>
        <v/>
      </c>
      <c r="L51" s="58">
        <f t="shared" si="0"/>
        <v>509870</v>
      </c>
    </row>
    <row r="52" spans="2:12" x14ac:dyDescent="0.15">
      <c r="B52" s="44">
        <f t="shared" si="1"/>
        <v>2028</v>
      </c>
      <c r="C52" s="45">
        <f t="shared" si="2"/>
        <v>5</v>
      </c>
      <c r="D52" s="44">
        <f t="shared" si="3"/>
        <v>37</v>
      </c>
      <c r="E52" s="46">
        <f t="shared" si="4"/>
        <v>13894</v>
      </c>
      <c r="F52" s="3">
        <f t="shared" si="5"/>
        <v>560</v>
      </c>
      <c r="G52" s="47">
        <f t="shared" si="6"/>
        <v>495976</v>
      </c>
      <c r="H52" s="44" t="str">
        <f>IF(AND(H46&lt;G$8,L$8=1),H46+1,"")</f>
        <v/>
      </c>
      <c r="I52" s="46" t="str">
        <f>IF(AND(H46&lt;G$8,L$8=1),IF(H52=G$8,K46,E$12-J52),"")</f>
        <v/>
      </c>
      <c r="J52" s="3" t="str">
        <f>IF(AND(H46&lt;G$8,L$8=1),TRUNC(K46*L$7),"")</f>
        <v/>
      </c>
      <c r="K52" s="47" t="str">
        <f>IF(AND(H46&lt;G$8,L$8=1),IF(H52=G$8,0,K46-I52),IF(K51&gt;0,K51,""))</f>
        <v/>
      </c>
      <c r="L52" s="48">
        <f t="shared" si="0"/>
        <v>495976</v>
      </c>
    </row>
    <row r="53" spans="2:12" x14ac:dyDescent="0.15">
      <c r="B53" s="44">
        <f t="shared" si="1"/>
        <v>2028</v>
      </c>
      <c r="C53" s="45">
        <f t="shared" si="2"/>
        <v>6</v>
      </c>
      <c r="D53" s="44">
        <f t="shared" si="3"/>
        <v>38</v>
      </c>
      <c r="E53" s="46">
        <f t="shared" si="4"/>
        <v>13909</v>
      </c>
      <c r="F53" s="3">
        <f t="shared" si="5"/>
        <v>545</v>
      </c>
      <c r="G53" s="47">
        <f t="shared" si="6"/>
        <v>482067</v>
      </c>
      <c r="H53" s="44" t="str">
        <f>IF(AND(H47&lt;G$8,L$8=2),H47+1,"")</f>
        <v/>
      </c>
      <c r="I53" s="46" t="str">
        <f>IF(AND(H47&lt;G$8,L$8=2),IF(H53=G$8,K47,E$12-J53),"")</f>
        <v/>
      </c>
      <c r="J53" s="3" t="str">
        <f>IF(AND(H47&lt;G$8,L$8=2),TRUNC(K47*L$7),"")</f>
        <v/>
      </c>
      <c r="K53" s="47" t="str">
        <f>IF(AND(H47&lt;G$8,L$8=2),IF(H53=G$8,0,K47-I53),IF(K52&gt;0,K52,""))</f>
        <v/>
      </c>
      <c r="L53" s="48">
        <f t="shared" si="0"/>
        <v>482067</v>
      </c>
    </row>
    <row r="54" spans="2:12" x14ac:dyDescent="0.15">
      <c r="B54" s="44">
        <f t="shared" si="1"/>
        <v>2028</v>
      </c>
      <c r="C54" s="45">
        <f t="shared" si="2"/>
        <v>7</v>
      </c>
      <c r="D54" s="44">
        <f t="shared" si="3"/>
        <v>39</v>
      </c>
      <c r="E54" s="46">
        <f t="shared" si="4"/>
        <v>13924</v>
      </c>
      <c r="F54" s="3">
        <f t="shared" si="5"/>
        <v>530</v>
      </c>
      <c r="G54" s="47">
        <f t="shared" si="6"/>
        <v>468143</v>
      </c>
      <c r="H54" s="44" t="str">
        <f>IF(AND(H48&lt;G$8,L$8=3),H48+1,"")</f>
        <v/>
      </c>
      <c r="I54" s="46" t="str">
        <f>IF(AND(H48&lt;G$8,L$8=3),IF(H54=G$8,K48,E$12-J54),"")</f>
        <v/>
      </c>
      <c r="J54" s="3" t="str">
        <f>IF(AND(H48&lt;G$8,L$8=3),TRUNC(K48*L$7),"")</f>
        <v/>
      </c>
      <c r="K54" s="47" t="str">
        <f>IF(AND(H48&lt;G$8,L$8=3),IF(H54=G$8,0,K48-I54),IF(K53&gt;0,K53,""))</f>
        <v/>
      </c>
      <c r="L54" s="48">
        <f t="shared" si="0"/>
        <v>468143</v>
      </c>
    </row>
    <row r="55" spans="2:12" x14ac:dyDescent="0.15">
      <c r="B55" s="49">
        <f t="shared" si="1"/>
        <v>2028</v>
      </c>
      <c r="C55" s="50">
        <f t="shared" si="2"/>
        <v>8</v>
      </c>
      <c r="D55" s="49">
        <f t="shared" si="3"/>
        <v>40</v>
      </c>
      <c r="E55" s="51">
        <f t="shared" si="4"/>
        <v>13940</v>
      </c>
      <c r="F55" s="11">
        <f t="shared" si="5"/>
        <v>514</v>
      </c>
      <c r="G55" s="52">
        <f t="shared" si="6"/>
        <v>454203</v>
      </c>
      <c r="H55" s="49" t="str">
        <f>IF(AND(H49&lt;G$8,L$8=4),H49+1,"")</f>
        <v/>
      </c>
      <c r="I55" s="51" t="str">
        <f>IF(AND(H49&lt;G$8,L$8=4),IF(H55=G$8,K49,E$12-J55),"")</f>
        <v/>
      </c>
      <c r="J55" s="11" t="str">
        <f>IF(AND(H49&lt;G$8,L$8=4),TRUNC(K49*L$7),"")</f>
        <v/>
      </c>
      <c r="K55" s="52" t="str">
        <f>IF(AND(H49&lt;G$8,L$8=4),IF(H55=G$8,0,K49-I55),IF(K54&gt;0,K54,""))</f>
        <v/>
      </c>
      <c r="L55" s="53">
        <f t="shared" si="0"/>
        <v>454203</v>
      </c>
    </row>
    <row r="56" spans="2:12" x14ac:dyDescent="0.15">
      <c r="B56" s="54">
        <f t="shared" si="1"/>
        <v>2028</v>
      </c>
      <c r="C56" s="55">
        <f t="shared" si="2"/>
        <v>9</v>
      </c>
      <c r="D56" s="54">
        <f t="shared" si="3"/>
        <v>41</v>
      </c>
      <c r="E56" s="56">
        <f t="shared" si="4"/>
        <v>13955</v>
      </c>
      <c r="F56" s="10">
        <f t="shared" si="5"/>
        <v>499</v>
      </c>
      <c r="G56" s="57">
        <f t="shared" si="6"/>
        <v>440248</v>
      </c>
      <c r="H56" s="54" t="str">
        <f>IF(AND(H50&lt;G$8,L$8=5),H50+1,"")</f>
        <v/>
      </c>
      <c r="I56" s="56" t="str">
        <f>IF(AND(H50&lt;G$8,L$8=5),IF(H56=G$8,K50,E$12-J56),"")</f>
        <v/>
      </c>
      <c r="J56" s="10" t="str">
        <f>IF(AND(H50&lt;G$8,L$8=5),TRUNC(K50*L$7),"")</f>
        <v/>
      </c>
      <c r="K56" s="57" t="str">
        <f>IF(AND(H50&lt;G$8,L$8=5),IF(H56=G$8,0,K50-I56),IF(K55&gt;0,K55,""))</f>
        <v/>
      </c>
      <c r="L56" s="58">
        <f t="shared" si="0"/>
        <v>440248</v>
      </c>
    </row>
    <row r="57" spans="2:12" x14ac:dyDescent="0.15">
      <c r="B57" s="44">
        <f t="shared" si="1"/>
        <v>2028</v>
      </c>
      <c r="C57" s="45">
        <f t="shared" si="2"/>
        <v>10</v>
      </c>
      <c r="D57" s="44">
        <f t="shared" si="3"/>
        <v>42</v>
      </c>
      <c r="E57" s="46">
        <f t="shared" si="4"/>
        <v>13970</v>
      </c>
      <c r="F57" s="3">
        <f t="shared" si="5"/>
        <v>484</v>
      </c>
      <c r="G57" s="47">
        <f t="shared" si="6"/>
        <v>426278</v>
      </c>
      <c r="H57" s="44" t="str">
        <f>IF(AND(H51&lt;G$8,L$8=6),H51+1,"")</f>
        <v/>
      </c>
      <c r="I57" s="46" t="str">
        <f>IF(AND(H51&lt;G$8,L$8=6),IF(H57=G$8,K51,E$12-J57),"")</f>
        <v/>
      </c>
      <c r="J57" s="3" t="str">
        <f>IF(AND(H51&lt;G$8,L$8=6),TRUNC(K51*L$7),"")</f>
        <v/>
      </c>
      <c r="K57" s="47" t="str">
        <f>IF(AND(H51&lt;G$8,L$8=6),IF(H57=G$8,0,K51-I57),IF(K56&gt;0,K56,""))</f>
        <v/>
      </c>
      <c r="L57" s="48">
        <f t="shared" si="0"/>
        <v>426278</v>
      </c>
    </row>
    <row r="58" spans="2:12" x14ac:dyDescent="0.15">
      <c r="B58" s="44">
        <f t="shared" si="1"/>
        <v>2028</v>
      </c>
      <c r="C58" s="45">
        <f t="shared" si="2"/>
        <v>11</v>
      </c>
      <c r="D58" s="44">
        <f t="shared" si="3"/>
        <v>43</v>
      </c>
      <c r="E58" s="46">
        <f t="shared" si="4"/>
        <v>13986</v>
      </c>
      <c r="F58" s="3">
        <f t="shared" si="5"/>
        <v>468</v>
      </c>
      <c r="G58" s="47">
        <f t="shared" si="6"/>
        <v>412292</v>
      </c>
      <c r="H58" s="44" t="str">
        <f>IF(AND(H52&lt;G$8,L$8=1),H52+1,"")</f>
        <v/>
      </c>
      <c r="I58" s="46" t="str">
        <f>IF(AND(H52&lt;G$8,L$8=1),IF(H58=G$8,K52,E$12-J58),"")</f>
        <v/>
      </c>
      <c r="J58" s="3" t="str">
        <f>IF(AND(H52&lt;G$8,L$8=1),TRUNC(K52*L$7),"")</f>
        <v/>
      </c>
      <c r="K58" s="47" t="str">
        <f>IF(AND(H52&lt;G$8,L$8=1),IF(H58=G$8,0,K52-I58),IF(K57&gt;0,K57,""))</f>
        <v/>
      </c>
      <c r="L58" s="48">
        <f t="shared" si="0"/>
        <v>412292</v>
      </c>
    </row>
    <row r="59" spans="2:12" x14ac:dyDescent="0.15">
      <c r="B59" s="44">
        <f t="shared" si="1"/>
        <v>2028</v>
      </c>
      <c r="C59" s="45">
        <f t="shared" si="2"/>
        <v>12</v>
      </c>
      <c r="D59" s="44">
        <f t="shared" si="3"/>
        <v>44</v>
      </c>
      <c r="E59" s="46">
        <f t="shared" si="4"/>
        <v>14001</v>
      </c>
      <c r="F59" s="3">
        <f t="shared" si="5"/>
        <v>453</v>
      </c>
      <c r="G59" s="47">
        <f t="shared" si="6"/>
        <v>398291</v>
      </c>
      <c r="H59" s="44" t="str">
        <f>IF(AND(H53&lt;G$8,L$8=2),H53+1,"")</f>
        <v/>
      </c>
      <c r="I59" s="46" t="str">
        <f>IF(AND(H53&lt;G$8,L$8=2),IF(H59=G$8,K53,E$12-J59),"")</f>
        <v/>
      </c>
      <c r="J59" s="3" t="str">
        <f>IF(AND(H53&lt;G$8,L$8=2),TRUNC(K53*L$7),"")</f>
        <v/>
      </c>
      <c r="K59" s="47" t="str">
        <f>IF(AND(H53&lt;G$8,L$8=2),IF(H59=G$8,0,K53-I59),IF(K58&gt;0,K58,""))</f>
        <v/>
      </c>
      <c r="L59" s="48">
        <f t="shared" si="0"/>
        <v>398291</v>
      </c>
    </row>
    <row r="60" spans="2:12" x14ac:dyDescent="0.15">
      <c r="B60" s="49">
        <f t="shared" si="1"/>
        <v>2029</v>
      </c>
      <c r="C60" s="50">
        <f t="shared" si="2"/>
        <v>1</v>
      </c>
      <c r="D60" s="49">
        <f t="shared" si="3"/>
        <v>45</v>
      </c>
      <c r="E60" s="51">
        <f t="shared" si="4"/>
        <v>14016</v>
      </c>
      <c r="F60" s="11">
        <f t="shared" si="5"/>
        <v>438</v>
      </c>
      <c r="G60" s="52">
        <f t="shared" si="6"/>
        <v>384275</v>
      </c>
      <c r="H60" s="49" t="str">
        <f>IF(AND(H54&lt;G$8,L$8=3),H54+1,"")</f>
        <v/>
      </c>
      <c r="I60" s="51" t="str">
        <f>IF(AND(H54&lt;G$8,L$8=3),IF(H60=G$8,K54,E$12-J60),"")</f>
        <v/>
      </c>
      <c r="J60" s="11" t="str">
        <f>IF(AND(H54&lt;G$8,L$8=3),TRUNC(K54*L$7),"")</f>
        <v/>
      </c>
      <c r="K60" s="52" t="str">
        <f>IF(AND(H54&lt;G$8,L$8=3),IF(H60=G$8,0,K54-I60),IF(K59&gt;0,K59,""))</f>
        <v/>
      </c>
      <c r="L60" s="53">
        <f t="shared" si="0"/>
        <v>384275</v>
      </c>
    </row>
    <row r="61" spans="2:12" x14ac:dyDescent="0.15">
      <c r="B61" s="54">
        <f t="shared" si="1"/>
        <v>2029</v>
      </c>
      <c r="C61" s="55">
        <f t="shared" si="2"/>
        <v>2</v>
      </c>
      <c r="D61" s="54">
        <f t="shared" si="3"/>
        <v>46</v>
      </c>
      <c r="E61" s="56">
        <f t="shared" si="4"/>
        <v>14032</v>
      </c>
      <c r="F61" s="10">
        <f t="shared" si="5"/>
        <v>422</v>
      </c>
      <c r="G61" s="57">
        <f t="shared" si="6"/>
        <v>370243</v>
      </c>
      <c r="H61" s="54" t="str">
        <f>IF(AND(H55&lt;G$8,L$8=4),H55+1,"")</f>
        <v/>
      </c>
      <c r="I61" s="56" t="str">
        <f>IF(AND(H55&lt;G$8,L$8=4),IF(H61=G$8,K55,E$12-J61),"")</f>
        <v/>
      </c>
      <c r="J61" s="10" t="str">
        <f>IF(AND(H55&lt;G$8,L$8=4),TRUNC(K55*L$7),"")</f>
        <v/>
      </c>
      <c r="K61" s="57" t="str">
        <f>IF(AND(H55&lt;G$8,L$8=4),IF(H61=G$8,0,K55-I61),IF(K60&gt;0,K60,""))</f>
        <v/>
      </c>
      <c r="L61" s="58">
        <f t="shared" si="0"/>
        <v>370243</v>
      </c>
    </row>
    <row r="62" spans="2:12" x14ac:dyDescent="0.15">
      <c r="B62" s="44">
        <f t="shared" si="1"/>
        <v>2029</v>
      </c>
      <c r="C62" s="45">
        <f t="shared" si="2"/>
        <v>3</v>
      </c>
      <c r="D62" s="44">
        <f t="shared" si="3"/>
        <v>47</v>
      </c>
      <c r="E62" s="46">
        <f t="shared" si="4"/>
        <v>14047</v>
      </c>
      <c r="F62" s="3">
        <f t="shared" si="5"/>
        <v>407</v>
      </c>
      <c r="G62" s="47">
        <f t="shared" si="6"/>
        <v>356196</v>
      </c>
      <c r="H62" s="44" t="str">
        <f>IF(AND(H56&lt;G$8,L$8=5),H56+1,"")</f>
        <v/>
      </c>
      <c r="I62" s="46" t="str">
        <f>IF(AND(H56&lt;G$8,L$8=5),IF(H62=G$8,K56,E$12-J62),"")</f>
        <v/>
      </c>
      <c r="J62" s="3" t="str">
        <f>IF(AND(H56&lt;G$8,L$8=5),TRUNC(K56*L$7),"")</f>
        <v/>
      </c>
      <c r="K62" s="47" t="str">
        <f>IF(AND(H56&lt;G$8,L$8=5),IF(H62=G$8,0,K56-I62),IF(K61&gt;0,K61,""))</f>
        <v/>
      </c>
      <c r="L62" s="48">
        <f t="shared" si="0"/>
        <v>356196</v>
      </c>
    </row>
    <row r="63" spans="2:12" x14ac:dyDescent="0.15">
      <c r="B63" s="44">
        <f t="shared" si="1"/>
        <v>2029</v>
      </c>
      <c r="C63" s="45">
        <f t="shared" si="2"/>
        <v>4</v>
      </c>
      <c r="D63" s="44">
        <f t="shared" si="3"/>
        <v>48</v>
      </c>
      <c r="E63" s="46">
        <f t="shared" si="4"/>
        <v>14063</v>
      </c>
      <c r="F63" s="3">
        <f t="shared" si="5"/>
        <v>391</v>
      </c>
      <c r="G63" s="47">
        <f t="shared" si="6"/>
        <v>342133</v>
      </c>
      <c r="H63" s="44" t="str">
        <f>IF(AND(H57&lt;G$8,L$8=6),H57+1,"")</f>
        <v/>
      </c>
      <c r="I63" s="46" t="str">
        <f>IF(AND(H57&lt;G$8,L$8=6),IF(H63=G$8,K57,E$12-J63),"")</f>
        <v/>
      </c>
      <c r="J63" s="3" t="str">
        <f>IF(AND(H57&lt;G$8,L$8=6),TRUNC(K57*L$7),"")</f>
        <v/>
      </c>
      <c r="K63" s="47" t="str">
        <f>IF(AND(H57&lt;G$8,L$8=6),IF(H63=G$8,0,K57-I63),IF(K62&gt;0,K62,""))</f>
        <v/>
      </c>
      <c r="L63" s="48">
        <f t="shared" si="0"/>
        <v>342133</v>
      </c>
    </row>
    <row r="64" spans="2:12" x14ac:dyDescent="0.15">
      <c r="B64" s="44">
        <f t="shared" si="1"/>
        <v>2029</v>
      </c>
      <c r="C64" s="45">
        <f t="shared" si="2"/>
        <v>5</v>
      </c>
      <c r="D64" s="44">
        <f t="shared" si="3"/>
        <v>49</v>
      </c>
      <c r="E64" s="46">
        <f t="shared" si="4"/>
        <v>14078</v>
      </c>
      <c r="F64" s="3">
        <f t="shared" si="5"/>
        <v>376</v>
      </c>
      <c r="G64" s="47">
        <f t="shared" si="6"/>
        <v>328055</v>
      </c>
      <c r="H64" s="44" t="str">
        <f>IF(AND(H58&lt;G$8,L$8=1),H58+1,"")</f>
        <v/>
      </c>
      <c r="I64" s="46" t="str">
        <f>IF(AND(H58&lt;G$8,L$8=1),IF(H64=G$8,K58,E$12-J64),"")</f>
        <v/>
      </c>
      <c r="J64" s="3" t="str">
        <f>IF(AND(H58&lt;G$8,L$8=1),TRUNC(K58*L$7),"")</f>
        <v/>
      </c>
      <c r="K64" s="47" t="str">
        <f>IF(AND(H58&lt;G$8,L$8=1),IF(H64=G$8,0,K58-I64),IF(K63&gt;0,K63,""))</f>
        <v/>
      </c>
      <c r="L64" s="48">
        <f t="shared" si="0"/>
        <v>328055</v>
      </c>
    </row>
    <row r="65" spans="2:12" x14ac:dyDescent="0.15">
      <c r="B65" s="49">
        <f t="shared" si="1"/>
        <v>2029</v>
      </c>
      <c r="C65" s="50">
        <f t="shared" si="2"/>
        <v>6</v>
      </c>
      <c r="D65" s="49">
        <f t="shared" si="3"/>
        <v>50</v>
      </c>
      <c r="E65" s="51">
        <f t="shared" si="4"/>
        <v>14094</v>
      </c>
      <c r="F65" s="11">
        <f t="shared" si="5"/>
        <v>360</v>
      </c>
      <c r="G65" s="52">
        <f t="shared" si="6"/>
        <v>313961</v>
      </c>
      <c r="H65" s="49" t="str">
        <f>IF(AND(H59&lt;G$8,L$8=2),H59+1,"")</f>
        <v/>
      </c>
      <c r="I65" s="51" t="str">
        <f>IF(AND(H59&lt;G$8,L$8=2),IF(H65=G$8,K59,E$12-J65),"")</f>
        <v/>
      </c>
      <c r="J65" s="11" t="str">
        <f>IF(AND(H59&lt;G$8,L$8=2),TRUNC(K59*L$7),"")</f>
        <v/>
      </c>
      <c r="K65" s="52" t="str">
        <f>IF(AND(H59&lt;G$8,L$8=2),IF(H65=G$8,0,K59-I65),IF(K64&gt;0,K64,""))</f>
        <v/>
      </c>
      <c r="L65" s="53">
        <f t="shared" si="0"/>
        <v>313961</v>
      </c>
    </row>
    <row r="66" spans="2:12" x14ac:dyDescent="0.15">
      <c r="B66" s="54">
        <f t="shared" si="1"/>
        <v>2029</v>
      </c>
      <c r="C66" s="55">
        <f t="shared" si="2"/>
        <v>7</v>
      </c>
      <c r="D66" s="54">
        <f t="shared" si="3"/>
        <v>51</v>
      </c>
      <c r="E66" s="56">
        <f t="shared" si="4"/>
        <v>14109</v>
      </c>
      <c r="F66" s="10">
        <f t="shared" si="5"/>
        <v>345</v>
      </c>
      <c r="G66" s="57">
        <f t="shared" si="6"/>
        <v>299852</v>
      </c>
      <c r="H66" s="54" t="str">
        <f>IF(AND(H60&lt;G$8,L$8=3),H60+1,"")</f>
        <v/>
      </c>
      <c r="I66" s="56" t="str">
        <f>IF(AND(H60&lt;G$8,L$8=3),IF(H66=G$8,K60,E$12-J66),"")</f>
        <v/>
      </c>
      <c r="J66" s="10" t="str">
        <f>IF(AND(H60&lt;G$8,L$8=3),TRUNC(K60*L$7),"")</f>
        <v/>
      </c>
      <c r="K66" s="57" t="str">
        <f>IF(AND(H60&lt;G$8,L$8=3),IF(H66=G$8,0,K60-I66),IF(K65&gt;0,K65,""))</f>
        <v/>
      </c>
      <c r="L66" s="58">
        <f t="shared" si="0"/>
        <v>299852</v>
      </c>
    </row>
    <row r="67" spans="2:12" x14ac:dyDescent="0.15">
      <c r="B67" s="44">
        <f t="shared" si="1"/>
        <v>2029</v>
      </c>
      <c r="C67" s="45">
        <f t="shared" si="2"/>
        <v>8</v>
      </c>
      <c r="D67" s="44">
        <f t="shared" si="3"/>
        <v>52</v>
      </c>
      <c r="E67" s="46">
        <f t="shared" si="4"/>
        <v>14125</v>
      </c>
      <c r="F67" s="3">
        <f t="shared" si="5"/>
        <v>329</v>
      </c>
      <c r="G67" s="47">
        <f t="shared" si="6"/>
        <v>285727</v>
      </c>
      <c r="H67" s="44" t="str">
        <f>IF(AND(H61&lt;G$8,L$8=4),H61+1,"")</f>
        <v/>
      </c>
      <c r="I67" s="46" t="str">
        <f>IF(AND(H61&lt;G$8,L$8=4),IF(H67=G$8,K61,E$12-J67),"")</f>
        <v/>
      </c>
      <c r="J67" s="3" t="str">
        <f>IF(AND(H61&lt;G$8,L$8=4),TRUNC(K61*L$7),"")</f>
        <v/>
      </c>
      <c r="K67" s="47" t="str">
        <f>IF(AND(H61&lt;G$8,L$8=4),IF(H67=G$8,0,K61-I67),IF(K66&gt;0,K66,""))</f>
        <v/>
      </c>
      <c r="L67" s="48">
        <f t="shared" si="0"/>
        <v>285727</v>
      </c>
    </row>
    <row r="68" spans="2:12" x14ac:dyDescent="0.15">
      <c r="B68" s="44">
        <f t="shared" si="1"/>
        <v>2029</v>
      </c>
      <c r="C68" s="45">
        <f t="shared" si="2"/>
        <v>9</v>
      </c>
      <c r="D68" s="44">
        <f t="shared" si="3"/>
        <v>53</v>
      </c>
      <c r="E68" s="46">
        <f t="shared" si="4"/>
        <v>14140</v>
      </c>
      <c r="F68" s="3">
        <f t="shared" si="5"/>
        <v>314</v>
      </c>
      <c r="G68" s="47">
        <f t="shared" si="6"/>
        <v>271587</v>
      </c>
      <c r="H68" s="44" t="str">
        <f>IF(AND(H62&lt;G$8,L$8=5),H62+1,"")</f>
        <v/>
      </c>
      <c r="I68" s="46" t="str">
        <f>IF(AND(H62&lt;G$8,L$8=5),IF(H68=G$8,K62,E$12-J68),"")</f>
        <v/>
      </c>
      <c r="J68" s="3" t="str">
        <f>IF(AND(H62&lt;G$8,L$8=5),TRUNC(K62*L$7),"")</f>
        <v/>
      </c>
      <c r="K68" s="47" t="str">
        <f>IF(AND(H62&lt;G$8,L$8=5),IF(H68=G$8,0,K62-I68),IF(K67&gt;0,K67,""))</f>
        <v/>
      </c>
      <c r="L68" s="48">
        <f t="shared" si="0"/>
        <v>271587</v>
      </c>
    </row>
    <row r="69" spans="2:12" x14ac:dyDescent="0.15">
      <c r="B69" s="44">
        <f t="shared" si="1"/>
        <v>2029</v>
      </c>
      <c r="C69" s="45">
        <f t="shared" si="2"/>
        <v>10</v>
      </c>
      <c r="D69" s="44">
        <f t="shared" si="3"/>
        <v>54</v>
      </c>
      <c r="E69" s="46">
        <f t="shared" si="4"/>
        <v>14156</v>
      </c>
      <c r="F69" s="3">
        <f t="shared" si="5"/>
        <v>298</v>
      </c>
      <c r="G69" s="47">
        <f t="shared" si="6"/>
        <v>257431</v>
      </c>
      <c r="H69" s="44" t="str">
        <f>IF(AND(H63&lt;G$8,L$8=6),H63+1,"")</f>
        <v/>
      </c>
      <c r="I69" s="46" t="str">
        <f>IF(AND(H63&lt;G$8,L$8=6),IF(H69=G$8,K63,E$12-J69),"")</f>
        <v/>
      </c>
      <c r="J69" s="3" t="str">
        <f>IF(AND(H63&lt;G$8,L$8=6),TRUNC(K63*L$7),"")</f>
        <v/>
      </c>
      <c r="K69" s="47" t="str">
        <f>IF(AND(H63&lt;G$8,L$8=6),IF(H69=G$8,0,K63-I69),IF(K68&gt;0,K68,""))</f>
        <v/>
      </c>
      <c r="L69" s="48">
        <f t="shared" si="0"/>
        <v>257431</v>
      </c>
    </row>
    <row r="70" spans="2:12" x14ac:dyDescent="0.15">
      <c r="B70" s="49">
        <f t="shared" si="1"/>
        <v>2029</v>
      </c>
      <c r="C70" s="50">
        <f t="shared" si="2"/>
        <v>11</v>
      </c>
      <c r="D70" s="49">
        <f t="shared" si="3"/>
        <v>55</v>
      </c>
      <c r="E70" s="51">
        <f t="shared" si="4"/>
        <v>14171</v>
      </c>
      <c r="F70" s="11">
        <f t="shared" si="5"/>
        <v>283</v>
      </c>
      <c r="G70" s="52">
        <f t="shared" si="6"/>
        <v>243260</v>
      </c>
      <c r="H70" s="49" t="str">
        <f>IF(AND(H64&lt;G$8,L$8=1),H64+1,"")</f>
        <v/>
      </c>
      <c r="I70" s="51" t="str">
        <f>IF(AND(H64&lt;G$8,L$8=1),IF(H70=G$8,K64,E$12-J70),"")</f>
        <v/>
      </c>
      <c r="J70" s="11" t="str">
        <f>IF(AND(H64&lt;G$8,L$8=1),TRUNC(K64*L$7),"")</f>
        <v/>
      </c>
      <c r="K70" s="52" t="str">
        <f>IF(AND(H64&lt;G$8,L$8=1),IF(H70=G$8,0,K64-I70),IF(K69&gt;0,K69,""))</f>
        <v/>
      </c>
      <c r="L70" s="53">
        <f t="shared" si="0"/>
        <v>243260</v>
      </c>
    </row>
    <row r="71" spans="2:12" x14ac:dyDescent="0.15">
      <c r="B71" s="54">
        <f t="shared" si="1"/>
        <v>2029</v>
      </c>
      <c r="C71" s="55">
        <f t="shared" si="2"/>
        <v>12</v>
      </c>
      <c r="D71" s="54">
        <f t="shared" si="3"/>
        <v>56</v>
      </c>
      <c r="E71" s="56">
        <f t="shared" si="4"/>
        <v>14187</v>
      </c>
      <c r="F71" s="10">
        <f t="shared" si="5"/>
        <v>267</v>
      </c>
      <c r="G71" s="57">
        <f t="shared" si="6"/>
        <v>229073</v>
      </c>
      <c r="H71" s="54" t="str">
        <f>IF(AND(H65&lt;G$8,L$8=2),H65+1,"")</f>
        <v/>
      </c>
      <c r="I71" s="56" t="str">
        <f>IF(AND(H65&lt;G$8,L$8=2),IF(H71=G$8,K65,E$12-J71),"")</f>
        <v/>
      </c>
      <c r="J71" s="10" t="str">
        <f>IF(AND(H65&lt;G$8,L$8=2),TRUNC(K65*L$7),"")</f>
        <v/>
      </c>
      <c r="K71" s="57" t="str">
        <f>IF(AND(H65&lt;G$8,L$8=2),IF(H71=G$8,0,K65-I71),IF(K70&gt;0,K70,""))</f>
        <v/>
      </c>
      <c r="L71" s="58">
        <f t="shared" si="0"/>
        <v>229073</v>
      </c>
    </row>
    <row r="72" spans="2:12" x14ac:dyDescent="0.15">
      <c r="B72" s="44">
        <f t="shared" si="1"/>
        <v>2030</v>
      </c>
      <c r="C72" s="45">
        <f t="shared" si="2"/>
        <v>1</v>
      </c>
      <c r="D72" s="44">
        <f t="shared" si="3"/>
        <v>57</v>
      </c>
      <c r="E72" s="46">
        <f t="shared" si="4"/>
        <v>14203</v>
      </c>
      <c r="F72" s="3">
        <f t="shared" si="5"/>
        <v>251</v>
      </c>
      <c r="G72" s="47">
        <f t="shared" si="6"/>
        <v>214870</v>
      </c>
      <c r="H72" s="44" t="str">
        <f>IF(AND(H66&lt;G$8,L$8=3),H66+1,"")</f>
        <v/>
      </c>
      <c r="I72" s="46" t="str">
        <f>IF(AND(H66&lt;G$8,L$8=3),IF(H72=G$8,K66,E$12-J72),"")</f>
        <v/>
      </c>
      <c r="J72" s="3" t="str">
        <f>IF(AND(H66&lt;G$8,L$8=3),TRUNC(K66*L$7),"")</f>
        <v/>
      </c>
      <c r="K72" s="47" t="str">
        <f>IF(AND(H66&lt;G$8,L$8=3),IF(H72=G$8,0,K66-I72),IF(K71&gt;0,K71,""))</f>
        <v/>
      </c>
      <c r="L72" s="48">
        <f t="shared" si="0"/>
        <v>214870</v>
      </c>
    </row>
    <row r="73" spans="2:12" x14ac:dyDescent="0.15">
      <c r="B73" s="44">
        <f t="shared" si="1"/>
        <v>2030</v>
      </c>
      <c r="C73" s="45">
        <f t="shared" si="2"/>
        <v>2</v>
      </c>
      <c r="D73" s="44">
        <f t="shared" si="3"/>
        <v>58</v>
      </c>
      <c r="E73" s="46">
        <f t="shared" si="4"/>
        <v>14218</v>
      </c>
      <c r="F73" s="3">
        <f t="shared" si="5"/>
        <v>236</v>
      </c>
      <c r="G73" s="47">
        <f t="shared" si="6"/>
        <v>200652</v>
      </c>
      <c r="H73" s="44" t="str">
        <f>IF(AND(H67&lt;G$8,L$8=4),H67+1,"")</f>
        <v/>
      </c>
      <c r="I73" s="46" t="str">
        <f>IF(AND(H67&lt;G$8,L$8=4),IF(H73=G$8,K67,E$12-J73),"")</f>
        <v/>
      </c>
      <c r="J73" s="3" t="str">
        <f>IF(AND(H67&lt;G$8,L$8=4),TRUNC(K67*L$7),"")</f>
        <v/>
      </c>
      <c r="K73" s="47" t="str">
        <f>IF(AND(H67&lt;G$8,L$8=4),IF(H73=G$8,0,K67-I73),IF(K72&gt;0,K72,""))</f>
        <v/>
      </c>
      <c r="L73" s="48">
        <f t="shared" si="0"/>
        <v>200652</v>
      </c>
    </row>
    <row r="74" spans="2:12" x14ac:dyDescent="0.15">
      <c r="B74" s="44">
        <f t="shared" si="1"/>
        <v>2030</v>
      </c>
      <c r="C74" s="45">
        <f t="shared" si="2"/>
        <v>3</v>
      </c>
      <c r="D74" s="44">
        <f t="shared" si="3"/>
        <v>59</v>
      </c>
      <c r="E74" s="46">
        <f t="shared" si="4"/>
        <v>14234</v>
      </c>
      <c r="F74" s="3">
        <f t="shared" si="5"/>
        <v>220</v>
      </c>
      <c r="G74" s="47">
        <f t="shared" si="6"/>
        <v>186418</v>
      </c>
      <c r="H74" s="44" t="str">
        <f>IF(AND(H68&lt;G$8,L$8=5),H68+1,"")</f>
        <v/>
      </c>
      <c r="I74" s="46" t="str">
        <f>IF(AND(H68&lt;G$8,L$8=5),IF(H74=G$8,K68,E$12-J74),"")</f>
        <v/>
      </c>
      <c r="J74" s="3" t="str">
        <f>IF(AND(H68&lt;G$8,L$8=5),TRUNC(K68*L$7),"")</f>
        <v/>
      </c>
      <c r="K74" s="47" t="str">
        <f>IF(AND(H68&lt;G$8,L$8=5),IF(H74=G$8,0,K68-I74),IF(K73&gt;0,K73,""))</f>
        <v/>
      </c>
      <c r="L74" s="48">
        <f t="shared" si="0"/>
        <v>186418</v>
      </c>
    </row>
    <row r="75" spans="2:12" x14ac:dyDescent="0.15">
      <c r="B75" s="49">
        <f t="shared" si="1"/>
        <v>2030</v>
      </c>
      <c r="C75" s="50">
        <f t="shared" si="2"/>
        <v>4</v>
      </c>
      <c r="D75" s="49">
        <f t="shared" si="3"/>
        <v>60</v>
      </c>
      <c r="E75" s="51">
        <f t="shared" si="4"/>
        <v>14249</v>
      </c>
      <c r="F75" s="11">
        <f t="shared" si="5"/>
        <v>205</v>
      </c>
      <c r="G75" s="52">
        <f t="shared" si="6"/>
        <v>172169</v>
      </c>
      <c r="H75" s="49" t="str">
        <f>IF(AND(H69&lt;G$8,L$8=6),H69+1,"")</f>
        <v/>
      </c>
      <c r="I75" s="51" t="str">
        <f>IF(AND(H69&lt;G$8,L$8=6),IF(H75=G$8,K69,E$12-J75),"")</f>
        <v/>
      </c>
      <c r="J75" s="11" t="str">
        <f>IF(AND(H69&lt;G$8,L$8=6),TRUNC(K69*L$7),"")</f>
        <v/>
      </c>
      <c r="K75" s="52" t="str">
        <f>IF(AND(H69&lt;G$8,L$8=6),IF(H75=G$8,0,K69-I75),IF(K74&gt;0,K74,""))</f>
        <v/>
      </c>
      <c r="L75" s="53">
        <f t="shared" si="0"/>
        <v>172169</v>
      </c>
    </row>
    <row r="76" spans="2:12" x14ac:dyDescent="0.15">
      <c r="B76" s="54">
        <f t="shared" si="1"/>
        <v>2030</v>
      </c>
      <c r="C76" s="55">
        <f t="shared" si="2"/>
        <v>5</v>
      </c>
      <c r="D76" s="54">
        <f t="shared" si="3"/>
        <v>61</v>
      </c>
      <c r="E76" s="56">
        <f t="shared" si="4"/>
        <v>14265</v>
      </c>
      <c r="F76" s="10">
        <f t="shared" si="5"/>
        <v>189</v>
      </c>
      <c r="G76" s="57">
        <f t="shared" si="6"/>
        <v>157904</v>
      </c>
      <c r="H76" s="54" t="str">
        <f>IF(AND(H70&lt;G$8,L$8=1),H70+1,"")</f>
        <v/>
      </c>
      <c r="I76" s="56" t="str">
        <f>IF(AND(H70&lt;G$8,L$8=1),IF(H76=G$8,K70,E$12-J76),"")</f>
        <v/>
      </c>
      <c r="J76" s="10" t="str">
        <f>IF(AND(H70&lt;G$8,L$8=1),TRUNC(K70*L$7),"")</f>
        <v/>
      </c>
      <c r="K76" s="57" t="str">
        <f>IF(AND(H70&lt;G$8,L$8=1),IF(H76=G$8,0,K70-I76),IF(K75&gt;0,K75,""))</f>
        <v/>
      </c>
      <c r="L76" s="58">
        <f t="shared" si="0"/>
        <v>157904</v>
      </c>
    </row>
    <row r="77" spans="2:12" x14ac:dyDescent="0.15">
      <c r="B77" s="44">
        <f t="shared" si="1"/>
        <v>2030</v>
      </c>
      <c r="C77" s="45">
        <f t="shared" si="2"/>
        <v>6</v>
      </c>
      <c r="D77" s="44">
        <f t="shared" si="3"/>
        <v>62</v>
      </c>
      <c r="E77" s="46">
        <f t="shared" si="4"/>
        <v>14281</v>
      </c>
      <c r="F77" s="3">
        <f t="shared" si="5"/>
        <v>173</v>
      </c>
      <c r="G77" s="47">
        <f t="shared" si="6"/>
        <v>143623</v>
      </c>
      <c r="H77" s="44" t="str">
        <f>IF(AND(H71&lt;G$8,L$8=2),H71+1,"")</f>
        <v/>
      </c>
      <c r="I77" s="46" t="str">
        <f>IF(AND(H71&lt;G$8,L$8=2),IF(H77=G$8,K71,E$12-J77),"")</f>
        <v/>
      </c>
      <c r="J77" s="3" t="str">
        <f>IF(AND(H71&lt;G$8,L$8=2),TRUNC(K71*L$7),"")</f>
        <v/>
      </c>
      <c r="K77" s="47" t="str">
        <f>IF(AND(H71&lt;G$8,L$8=2),IF(H77=G$8,0,K71-I77),IF(K76&gt;0,K76,""))</f>
        <v/>
      </c>
      <c r="L77" s="48">
        <f t="shared" si="0"/>
        <v>143623</v>
      </c>
    </row>
    <row r="78" spans="2:12" x14ac:dyDescent="0.15">
      <c r="B78" s="44">
        <f t="shared" si="1"/>
        <v>2030</v>
      </c>
      <c r="C78" s="45">
        <f t="shared" si="2"/>
        <v>7</v>
      </c>
      <c r="D78" s="44">
        <f t="shared" si="3"/>
        <v>63</v>
      </c>
      <c r="E78" s="46">
        <f t="shared" si="4"/>
        <v>14297</v>
      </c>
      <c r="F78" s="3">
        <f t="shared" si="5"/>
        <v>157</v>
      </c>
      <c r="G78" s="47">
        <f t="shared" si="6"/>
        <v>129326</v>
      </c>
      <c r="H78" s="44" t="str">
        <f>IF(AND(H72&lt;G$8,L$8=3),H72+1,"")</f>
        <v/>
      </c>
      <c r="I78" s="46" t="str">
        <f>IF(AND(H72&lt;G$8,L$8=3),IF(H78=G$8,K72,E$12-J78),"")</f>
        <v/>
      </c>
      <c r="J78" s="3" t="str">
        <f>IF(AND(H72&lt;G$8,L$8=3),TRUNC(K72*L$7),"")</f>
        <v/>
      </c>
      <c r="K78" s="47" t="str">
        <f>IF(AND(H72&lt;G$8,L$8=3),IF(H78=G$8,0,K72-I78),IF(K77&gt;0,K77,""))</f>
        <v/>
      </c>
      <c r="L78" s="48">
        <f t="shared" si="0"/>
        <v>129326</v>
      </c>
    </row>
    <row r="79" spans="2:12" x14ac:dyDescent="0.15">
      <c r="B79" s="44">
        <f t="shared" si="1"/>
        <v>2030</v>
      </c>
      <c r="C79" s="45">
        <f t="shared" si="2"/>
        <v>8</v>
      </c>
      <c r="D79" s="44">
        <f t="shared" si="3"/>
        <v>64</v>
      </c>
      <c r="E79" s="46">
        <f t="shared" si="4"/>
        <v>14312</v>
      </c>
      <c r="F79" s="3">
        <f t="shared" si="5"/>
        <v>142</v>
      </c>
      <c r="G79" s="47">
        <f t="shared" si="6"/>
        <v>115014</v>
      </c>
      <c r="H79" s="44" t="str">
        <f>IF(AND(H73&lt;G$8,L$8=4),H73+1,"")</f>
        <v/>
      </c>
      <c r="I79" s="46" t="str">
        <f>IF(AND(H73&lt;G$8,L$8=4),IF(H79=G$8,K73,E$12-J79),"")</f>
        <v/>
      </c>
      <c r="J79" s="3" t="str">
        <f>IF(AND(H73&lt;G$8,L$8=4),TRUNC(K73*L$7),"")</f>
        <v/>
      </c>
      <c r="K79" s="47" t="str">
        <f>IF(AND(H73&lt;G$8,L$8=4),IF(H79=G$8,0,K73-I79),IF(K78&gt;0,K78,""))</f>
        <v/>
      </c>
      <c r="L79" s="48">
        <f t="shared" si="0"/>
        <v>115014</v>
      </c>
    </row>
    <row r="80" spans="2:12" x14ac:dyDescent="0.15">
      <c r="B80" s="49">
        <f t="shared" si="1"/>
        <v>2030</v>
      </c>
      <c r="C80" s="50">
        <f t="shared" si="2"/>
        <v>9</v>
      </c>
      <c r="D80" s="49">
        <f t="shared" si="3"/>
        <v>65</v>
      </c>
      <c r="E80" s="51">
        <f t="shared" si="4"/>
        <v>14328</v>
      </c>
      <c r="F80" s="11">
        <f t="shared" si="5"/>
        <v>126</v>
      </c>
      <c r="G80" s="52">
        <f t="shared" si="6"/>
        <v>100686</v>
      </c>
      <c r="H80" s="49" t="str">
        <f>IF(AND(H74&lt;G$8,L$8=5),H74+1,"")</f>
        <v/>
      </c>
      <c r="I80" s="51" t="str">
        <f>IF(AND(H74&lt;G$8,L$8=5),IF(H80=G$8,K74,E$12-J80),"")</f>
        <v/>
      </c>
      <c r="J80" s="11" t="str">
        <f>IF(AND(H74&lt;G$8,L$8=5),TRUNC(K74*L$7),"")</f>
        <v/>
      </c>
      <c r="K80" s="52" t="str">
        <f>IF(AND(H74&lt;G$8,L$8=5),IF(H80=G$8,0,K74-I80),IF(K79&gt;0,K79,""))</f>
        <v/>
      </c>
      <c r="L80" s="53">
        <f t="shared" ref="L80:L143" si="7">IFERROR(G80+K80,G80)</f>
        <v>100686</v>
      </c>
    </row>
    <row r="81" spans="2:12" x14ac:dyDescent="0.15">
      <c r="B81" s="54">
        <f t="shared" ref="B81:B144" si="8">IF(D80&lt;G$7,IF(C80=12,B80+1,B80),"")</f>
        <v>2030</v>
      </c>
      <c r="C81" s="55">
        <f t="shared" ref="C81:C144" si="9">IF(D80&lt;G$7,IF(C80=12,1,C80+1),"")</f>
        <v>10</v>
      </c>
      <c r="D81" s="54">
        <f t="shared" ref="D81:D144" si="10">IF(D80&lt;G$7,D80+1,"")</f>
        <v>66</v>
      </c>
      <c r="E81" s="56">
        <f t="shared" ref="E81:E144" si="11">IF(D80&lt;G$7,IF(G$7-D81=0,G80,E$11-F81),"")</f>
        <v>14344</v>
      </c>
      <c r="F81" s="10">
        <f t="shared" ref="F81:F144" si="12">IF(D80&lt;G$7,TRUNC(G80*L$6),"")</f>
        <v>110</v>
      </c>
      <c r="G81" s="57">
        <f t="shared" ref="G81:G144" si="13">IF(D80&lt;G$7,G80-E81,"")</f>
        <v>86342</v>
      </c>
      <c r="H81" s="54" t="str">
        <f>IF(AND(H75&lt;G$8,L$8=6),H75+1,"")</f>
        <v/>
      </c>
      <c r="I81" s="56" t="str">
        <f>IF(AND(H75&lt;G$8,L$8=6),IF(H81=G$8,K75,E$12-J81),"")</f>
        <v/>
      </c>
      <c r="J81" s="10" t="str">
        <f>IF(AND(H75&lt;G$8,L$8=6),TRUNC(K75*L$7),"")</f>
        <v/>
      </c>
      <c r="K81" s="57" t="str">
        <f>IF(AND(H75&lt;G$8,L$8=6),IF(H81=G$8,0,K75-I81),IF(K80&gt;0,K80,""))</f>
        <v/>
      </c>
      <c r="L81" s="58">
        <f t="shared" si="7"/>
        <v>86342</v>
      </c>
    </row>
    <row r="82" spans="2:12" x14ac:dyDescent="0.15">
      <c r="B82" s="44">
        <f t="shared" si="8"/>
        <v>2030</v>
      </c>
      <c r="C82" s="45">
        <f t="shared" si="9"/>
        <v>11</v>
      </c>
      <c r="D82" s="44">
        <f t="shared" si="10"/>
        <v>67</v>
      </c>
      <c r="E82" s="46">
        <f t="shared" si="11"/>
        <v>14360</v>
      </c>
      <c r="F82" s="3">
        <f t="shared" si="12"/>
        <v>94</v>
      </c>
      <c r="G82" s="47">
        <f t="shared" si="13"/>
        <v>71982</v>
      </c>
      <c r="H82" s="44" t="str">
        <f>IF(AND(H76&lt;G$8,L$8=1),H76+1,"")</f>
        <v/>
      </c>
      <c r="I82" s="46" t="str">
        <f>IF(AND(H76&lt;G$8,L$8=1),IF(H82=G$8,K76,E$12-J82),"")</f>
        <v/>
      </c>
      <c r="J82" s="3" t="str">
        <f>IF(AND(H76&lt;G$8,L$8=1),TRUNC(K76*L$7),"")</f>
        <v/>
      </c>
      <c r="K82" s="47" t="str">
        <f>IF(AND(H76&lt;G$8,L$8=1),IF(H82=G$8,0,K76-I82),IF(K81&gt;0,K81,""))</f>
        <v/>
      </c>
      <c r="L82" s="48">
        <f t="shared" si="7"/>
        <v>71982</v>
      </c>
    </row>
    <row r="83" spans="2:12" x14ac:dyDescent="0.15">
      <c r="B83" s="44">
        <f t="shared" si="8"/>
        <v>2030</v>
      </c>
      <c r="C83" s="45">
        <f t="shared" si="9"/>
        <v>12</v>
      </c>
      <c r="D83" s="44">
        <f t="shared" si="10"/>
        <v>68</v>
      </c>
      <c r="E83" s="46">
        <f t="shared" si="11"/>
        <v>14375</v>
      </c>
      <c r="F83" s="3">
        <f t="shared" si="12"/>
        <v>79</v>
      </c>
      <c r="G83" s="47">
        <f t="shared" si="13"/>
        <v>57607</v>
      </c>
      <c r="H83" s="44" t="str">
        <f>IF(AND(H77&lt;G$8,L$8=2),H77+1,"")</f>
        <v/>
      </c>
      <c r="I83" s="46" t="str">
        <f>IF(AND(H77&lt;G$8,L$8=2),IF(H83=G$8,K77,E$12-J83),"")</f>
        <v/>
      </c>
      <c r="J83" s="3" t="str">
        <f>IF(AND(H77&lt;G$8,L$8=2),TRUNC(K77*L$7),"")</f>
        <v/>
      </c>
      <c r="K83" s="47" t="str">
        <f>IF(AND(H77&lt;G$8,L$8=2),IF(H83=G$8,0,K77-I83),IF(K82&gt;0,K82,""))</f>
        <v/>
      </c>
      <c r="L83" s="48">
        <f t="shared" si="7"/>
        <v>57607</v>
      </c>
    </row>
    <row r="84" spans="2:12" x14ac:dyDescent="0.15">
      <c r="B84" s="44">
        <f t="shared" si="8"/>
        <v>2031</v>
      </c>
      <c r="C84" s="45">
        <f t="shared" si="9"/>
        <v>1</v>
      </c>
      <c r="D84" s="44">
        <f t="shared" si="10"/>
        <v>69</v>
      </c>
      <c r="E84" s="46">
        <f t="shared" si="11"/>
        <v>14391</v>
      </c>
      <c r="F84" s="3">
        <f t="shared" si="12"/>
        <v>63</v>
      </c>
      <c r="G84" s="47">
        <f t="shared" si="13"/>
        <v>43216</v>
      </c>
      <c r="H84" s="44" t="str">
        <f>IF(AND(H78&lt;G$8,L$8=3),H78+1,"")</f>
        <v/>
      </c>
      <c r="I84" s="46" t="str">
        <f>IF(AND(H78&lt;G$8,L$8=3),IF(H84=G$8,K78,E$12-J84),"")</f>
        <v/>
      </c>
      <c r="J84" s="3" t="str">
        <f>IF(AND(H78&lt;G$8,L$8=3),TRUNC(K78*L$7),"")</f>
        <v/>
      </c>
      <c r="K84" s="47" t="str">
        <f>IF(AND(H78&lt;G$8,L$8=3),IF(H84=G$8,0,K78-I84),IF(K83&gt;0,K83,""))</f>
        <v/>
      </c>
      <c r="L84" s="48">
        <f t="shared" si="7"/>
        <v>43216</v>
      </c>
    </row>
    <row r="85" spans="2:12" x14ac:dyDescent="0.15">
      <c r="B85" s="49">
        <f t="shared" si="8"/>
        <v>2031</v>
      </c>
      <c r="C85" s="50">
        <f t="shared" si="9"/>
        <v>2</v>
      </c>
      <c r="D85" s="49">
        <f t="shared" si="10"/>
        <v>70</v>
      </c>
      <c r="E85" s="51">
        <f t="shared" si="11"/>
        <v>14407</v>
      </c>
      <c r="F85" s="11">
        <f t="shared" si="12"/>
        <v>47</v>
      </c>
      <c r="G85" s="52">
        <f t="shared" si="13"/>
        <v>28809</v>
      </c>
      <c r="H85" s="49" t="str">
        <f>IF(AND(H79&lt;G$8,L$8=4),H79+1,"")</f>
        <v/>
      </c>
      <c r="I85" s="51" t="str">
        <f>IF(AND(H79&lt;G$8,L$8=4),IF(H85=G$8,K79,E$12-J85),"")</f>
        <v/>
      </c>
      <c r="J85" s="11" t="str">
        <f>IF(AND(H79&lt;G$8,L$8=4),TRUNC(K79*L$7),"")</f>
        <v/>
      </c>
      <c r="K85" s="52" t="str">
        <f>IF(AND(H79&lt;G$8,L$8=4),IF(H85=G$8,0,K79-I85),IF(K84&gt;0,K84,""))</f>
        <v/>
      </c>
      <c r="L85" s="53">
        <f t="shared" si="7"/>
        <v>28809</v>
      </c>
    </row>
    <row r="86" spans="2:12" x14ac:dyDescent="0.15">
      <c r="B86" s="54">
        <f t="shared" si="8"/>
        <v>2031</v>
      </c>
      <c r="C86" s="55">
        <f t="shared" si="9"/>
        <v>3</v>
      </c>
      <c r="D86" s="54">
        <f t="shared" si="10"/>
        <v>71</v>
      </c>
      <c r="E86" s="56">
        <f t="shared" si="11"/>
        <v>14423</v>
      </c>
      <c r="F86" s="10">
        <f t="shared" si="12"/>
        <v>31</v>
      </c>
      <c r="G86" s="57">
        <f t="shared" si="13"/>
        <v>14386</v>
      </c>
      <c r="H86" s="54" t="str">
        <f>IF(AND(H80&lt;G$8,L$8=5),H80+1,"")</f>
        <v/>
      </c>
      <c r="I86" s="56" t="str">
        <f>IF(AND(H80&lt;G$8,L$8=5),IF(H86=G$8,K80,E$12-J86),"")</f>
        <v/>
      </c>
      <c r="J86" s="10" t="str">
        <f>IF(AND(H80&lt;G$8,L$8=5),TRUNC(K80*L$7),"")</f>
        <v/>
      </c>
      <c r="K86" s="57" t="str">
        <f>IF(AND(H80&lt;G$8,L$8=5),IF(H86=G$8,0,K80-I86),IF(K85&gt;0,K85,""))</f>
        <v/>
      </c>
      <c r="L86" s="58">
        <f t="shared" si="7"/>
        <v>14386</v>
      </c>
    </row>
    <row r="87" spans="2:12" x14ac:dyDescent="0.15">
      <c r="B87" s="44">
        <f t="shared" si="8"/>
        <v>2031</v>
      </c>
      <c r="C87" s="45">
        <f t="shared" si="9"/>
        <v>4</v>
      </c>
      <c r="D87" s="44">
        <f t="shared" si="10"/>
        <v>72</v>
      </c>
      <c r="E87" s="46">
        <f t="shared" si="11"/>
        <v>14386</v>
      </c>
      <c r="F87" s="3">
        <f t="shared" si="12"/>
        <v>15</v>
      </c>
      <c r="G87" s="47">
        <f t="shared" si="13"/>
        <v>0</v>
      </c>
      <c r="H87" s="44" t="str">
        <f>IF(AND(H81&lt;G$8,L$8=6),H81+1,"")</f>
        <v/>
      </c>
      <c r="I87" s="46" t="str">
        <f>IF(AND(H81&lt;G$8,L$8=6),IF(H87=G$8,K81,E$12-J87),"")</f>
        <v/>
      </c>
      <c r="J87" s="3" t="str">
        <f>IF(AND(H81&lt;G$8,L$8=6),TRUNC(K81*L$7),"")</f>
        <v/>
      </c>
      <c r="K87" s="47" t="str">
        <f>IF(AND(H81&lt;G$8,L$8=6),IF(H87=G$8,0,K81-I87),IF(K86&gt;0,K86,""))</f>
        <v/>
      </c>
      <c r="L87" s="48">
        <f t="shared" si="7"/>
        <v>0</v>
      </c>
    </row>
    <row r="88" spans="2:12" x14ac:dyDescent="0.15">
      <c r="B88" s="44" t="str">
        <f t="shared" si="8"/>
        <v/>
      </c>
      <c r="C88" s="45" t="str">
        <f t="shared" si="9"/>
        <v/>
      </c>
      <c r="D88" s="44" t="str">
        <f t="shared" si="10"/>
        <v/>
      </c>
      <c r="E88" s="46" t="str">
        <f t="shared" si="11"/>
        <v/>
      </c>
      <c r="F88" s="3" t="str">
        <f t="shared" si="12"/>
        <v/>
      </c>
      <c r="G88" s="47" t="str">
        <f t="shared" si="13"/>
        <v/>
      </c>
      <c r="H88" s="44" t="str">
        <f>IF(AND(H82&lt;G$8,L$8=1),H82+1,"")</f>
        <v/>
      </c>
      <c r="I88" s="46" t="str">
        <f>IF(AND(H82&lt;G$8,L$8=1),IF(H88=G$8,K82,E$12-J88),"")</f>
        <v/>
      </c>
      <c r="J88" s="3" t="str">
        <f>IF(AND(H82&lt;G$8,L$8=1),TRUNC(K82*L$7),"")</f>
        <v/>
      </c>
      <c r="K88" s="47" t="str">
        <f>IF(AND(H82&lt;G$8,L$8=1),IF(H88=G$8,0,K82-I88),IF(K87&gt;0,K87,""))</f>
        <v/>
      </c>
      <c r="L88" s="48" t="str">
        <f t="shared" si="7"/>
        <v/>
      </c>
    </row>
    <row r="89" spans="2:12" x14ac:dyDescent="0.15">
      <c r="B89" s="44" t="str">
        <f t="shared" si="8"/>
        <v/>
      </c>
      <c r="C89" s="45" t="str">
        <f t="shared" si="9"/>
        <v/>
      </c>
      <c r="D89" s="44" t="str">
        <f t="shared" si="10"/>
        <v/>
      </c>
      <c r="E89" s="46" t="str">
        <f t="shared" si="11"/>
        <v/>
      </c>
      <c r="F89" s="3" t="str">
        <f t="shared" si="12"/>
        <v/>
      </c>
      <c r="G89" s="47" t="str">
        <f t="shared" si="13"/>
        <v/>
      </c>
      <c r="H89" s="44" t="str">
        <f>IF(AND(H83&lt;G$8,L$8=2),H83+1,"")</f>
        <v/>
      </c>
      <c r="I89" s="46" t="str">
        <f>IF(AND(H83&lt;G$8,L$8=2),IF(H89=G$8,K83,E$12-J89),"")</f>
        <v/>
      </c>
      <c r="J89" s="3" t="str">
        <f>IF(AND(H83&lt;G$8,L$8=2),TRUNC(K83*L$7),"")</f>
        <v/>
      </c>
      <c r="K89" s="47" t="str">
        <f>IF(AND(H83&lt;G$8,L$8=2),IF(H89=G$8,0,K83-I89),IF(K88&gt;0,K88,""))</f>
        <v/>
      </c>
      <c r="L89" s="48" t="str">
        <f t="shared" si="7"/>
        <v/>
      </c>
    </row>
    <row r="90" spans="2:12" x14ac:dyDescent="0.15">
      <c r="B90" s="49" t="str">
        <f t="shared" si="8"/>
        <v/>
      </c>
      <c r="C90" s="50" t="str">
        <f t="shared" si="9"/>
        <v/>
      </c>
      <c r="D90" s="49" t="str">
        <f t="shared" si="10"/>
        <v/>
      </c>
      <c r="E90" s="51" t="str">
        <f t="shared" si="11"/>
        <v/>
      </c>
      <c r="F90" s="11" t="str">
        <f t="shared" si="12"/>
        <v/>
      </c>
      <c r="G90" s="52" t="str">
        <f t="shared" si="13"/>
        <v/>
      </c>
      <c r="H90" s="49" t="str">
        <f>IF(AND(H84&lt;G$8,L$8=3),H84+1,"")</f>
        <v/>
      </c>
      <c r="I90" s="51" t="str">
        <f>IF(AND(H84&lt;G$8,L$8=3),IF(H90=G$8,K84,E$12-J90),"")</f>
        <v/>
      </c>
      <c r="J90" s="11" t="str">
        <f>IF(AND(H84&lt;G$8,L$8=3),TRUNC(K84*L$7),"")</f>
        <v/>
      </c>
      <c r="K90" s="52" t="str">
        <f>IF(AND(H84&lt;G$8,L$8=3),IF(H90=G$8,0,K84-I90),IF(K89&gt;0,K89,""))</f>
        <v/>
      </c>
      <c r="L90" s="53" t="str">
        <f t="shared" si="7"/>
        <v/>
      </c>
    </row>
    <row r="91" spans="2:12" x14ac:dyDescent="0.15">
      <c r="B91" s="54" t="str">
        <f t="shared" si="8"/>
        <v/>
      </c>
      <c r="C91" s="55" t="str">
        <f t="shared" si="9"/>
        <v/>
      </c>
      <c r="D91" s="54" t="str">
        <f t="shared" si="10"/>
        <v/>
      </c>
      <c r="E91" s="56" t="str">
        <f t="shared" si="11"/>
        <v/>
      </c>
      <c r="F91" s="10" t="str">
        <f t="shared" si="12"/>
        <v/>
      </c>
      <c r="G91" s="57" t="str">
        <f t="shared" si="13"/>
        <v/>
      </c>
      <c r="H91" s="54" t="str">
        <f>IF(AND(H85&lt;G$8,L$8=4),H85+1,"")</f>
        <v/>
      </c>
      <c r="I91" s="56" t="str">
        <f>IF(AND(H85&lt;G$8,L$8=4),IF(H91=G$8,K85,E$12-J91),"")</f>
        <v/>
      </c>
      <c r="J91" s="10" t="str">
        <f>IF(AND(H85&lt;G$8,L$8=4),TRUNC(K85*L$7),"")</f>
        <v/>
      </c>
      <c r="K91" s="57" t="str">
        <f>IF(AND(H85&lt;G$8,L$8=4),IF(H91=G$8,0,K85-I91),IF(K90&gt;0,K90,""))</f>
        <v/>
      </c>
      <c r="L91" s="58" t="str">
        <f t="shared" si="7"/>
        <v/>
      </c>
    </row>
    <row r="92" spans="2:12" x14ac:dyDescent="0.15">
      <c r="B92" s="44" t="str">
        <f t="shared" si="8"/>
        <v/>
      </c>
      <c r="C92" s="45" t="str">
        <f t="shared" si="9"/>
        <v/>
      </c>
      <c r="D92" s="44" t="str">
        <f t="shared" si="10"/>
        <v/>
      </c>
      <c r="E92" s="46" t="str">
        <f t="shared" si="11"/>
        <v/>
      </c>
      <c r="F92" s="3" t="str">
        <f t="shared" si="12"/>
        <v/>
      </c>
      <c r="G92" s="47" t="str">
        <f t="shared" si="13"/>
        <v/>
      </c>
      <c r="H92" s="44" t="str">
        <f>IF(AND(H86&lt;G$8,L$8=5),H86+1,"")</f>
        <v/>
      </c>
      <c r="I92" s="46" t="str">
        <f>IF(AND(H86&lt;G$8,L$8=5),IF(H92=G$8,K86,E$12-J92),"")</f>
        <v/>
      </c>
      <c r="J92" s="3" t="str">
        <f>IF(AND(H86&lt;G$8,L$8=5),TRUNC(K86*L$7),"")</f>
        <v/>
      </c>
      <c r="K92" s="47" t="str">
        <f>IF(AND(H86&lt;G$8,L$8=5),IF(H92=G$8,0,K86-I92),IF(K91&gt;0,K91,""))</f>
        <v/>
      </c>
      <c r="L92" s="48" t="str">
        <f t="shared" si="7"/>
        <v/>
      </c>
    </row>
    <row r="93" spans="2:12" x14ac:dyDescent="0.15">
      <c r="B93" s="44" t="str">
        <f t="shared" si="8"/>
        <v/>
      </c>
      <c r="C93" s="45" t="str">
        <f t="shared" si="9"/>
        <v/>
      </c>
      <c r="D93" s="44" t="str">
        <f t="shared" si="10"/>
        <v/>
      </c>
      <c r="E93" s="46" t="str">
        <f t="shared" si="11"/>
        <v/>
      </c>
      <c r="F93" s="3" t="str">
        <f t="shared" si="12"/>
        <v/>
      </c>
      <c r="G93" s="47" t="str">
        <f t="shared" si="13"/>
        <v/>
      </c>
      <c r="H93" s="44" t="str">
        <f>IF(AND(H87&lt;G$8,L$8=6),H87+1,"")</f>
        <v/>
      </c>
      <c r="I93" s="46" t="str">
        <f>IF(AND(H87&lt;G$8,L$8=6),IF(H93=G$8,K87,E$12-J93),"")</f>
        <v/>
      </c>
      <c r="J93" s="3" t="str">
        <f>IF(AND(H87&lt;G$8,L$8=6),TRUNC(K87*L$7),"")</f>
        <v/>
      </c>
      <c r="K93" s="47" t="str">
        <f>IF(AND(H87&lt;G$8,L$8=6),IF(H93=G$8,0,K87-I93),IF(K92&gt;0,K92,""))</f>
        <v/>
      </c>
      <c r="L93" s="48" t="str">
        <f t="shared" si="7"/>
        <v/>
      </c>
    </row>
    <row r="94" spans="2:12" x14ac:dyDescent="0.15">
      <c r="B94" s="44" t="str">
        <f t="shared" si="8"/>
        <v/>
      </c>
      <c r="C94" s="45" t="str">
        <f t="shared" si="9"/>
        <v/>
      </c>
      <c r="D94" s="44" t="str">
        <f t="shared" si="10"/>
        <v/>
      </c>
      <c r="E94" s="46" t="str">
        <f t="shared" si="11"/>
        <v/>
      </c>
      <c r="F94" s="3" t="str">
        <f t="shared" si="12"/>
        <v/>
      </c>
      <c r="G94" s="47" t="str">
        <f t="shared" si="13"/>
        <v/>
      </c>
      <c r="H94" s="44" t="str">
        <f>IF(AND(H88&lt;G$8,L$8=1),H88+1,"")</f>
        <v/>
      </c>
      <c r="I94" s="46" t="str">
        <f>IF(AND(H88&lt;G$8,L$8=1),IF(H94=G$8,K88,E$12-J94),"")</f>
        <v/>
      </c>
      <c r="J94" s="3" t="str">
        <f>IF(AND(H88&lt;G$8,L$8=1),TRUNC(K88*L$7),"")</f>
        <v/>
      </c>
      <c r="K94" s="47" t="str">
        <f>IF(AND(H88&lt;G$8,L$8=1),IF(H94=G$8,0,K88-I94),IF(K93&gt;0,K93,""))</f>
        <v/>
      </c>
      <c r="L94" s="48" t="str">
        <f t="shared" si="7"/>
        <v/>
      </c>
    </row>
    <row r="95" spans="2:12" x14ac:dyDescent="0.15">
      <c r="B95" s="49" t="str">
        <f t="shared" si="8"/>
        <v/>
      </c>
      <c r="C95" s="50" t="str">
        <f t="shared" si="9"/>
        <v/>
      </c>
      <c r="D95" s="49" t="str">
        <f t="shared" si="10"/>
        <v/>
      </c>
      <c r="E95" s="51" t="str">
        <f t="shared" si="11"/>
        <v/>
      </c>
      <c r="F95" s="11" t="str">
        <f t="shared" si="12"/>
        <v/>
      </c>
      <c r="G95" s="52" t="str">
        <f t="shared" si="13"/>
        <v/>
      </c>
      <c r="H95" s="49" t="str">
        <f>IF(AND(H89&lt;G$8,L$8=2),H89+1,"")</f>
        <v/>
      </c>
      <c r="I95" s="51" t="str">
        <f>IF(AND(H89&lt;G$8,L$8=2),IF(H95=G$8,K89,E$12-J95),"")</f>
        <v/>
      </c>
      <c r="J95" s="11" t="str">
        <f>IF(AND(H89&lt;G$8,L$8=2),TRUNC(K89*L$7),"")</f>
        <v/>
      </c>
      <c r="K95" s="52" t="str">
        <f>IF(AND(H89&lt;G$8,L$8=2),IF(H95=G$8,0,K89-I95),IF(K94&gt;0,K94,""))</f>
        <v/>
      </c>
      <c r="L95" s="53" t="str">
        <f t="shared" si="7"/>
        <v/>
      </c>
    </row>
    <row r="96" spans="2:12" x14ac:dyDescent="0.15">
      <c r="B96" s="54" t="str">
        <f t="shared" si="8"/>
        <v/>
      </c>
      <c r="C96" s="55" t="str">
        <f t="shared" si="9"/>
        <v/>
      </c>
      <c r="D96" s="54" t="str">
        <f t="shared" si="10"/>
        <v/>
      </c>
      <c r="E96" s="56" t="str">
        <f t="shared" si="11"/>
        <v/>
      </c>
      <c r="F96" s="10" t="str">
        <f t="shared" si="12"/>
        <v/>
      </c>
      <c r="G96" s="57" t="str">
        <f t="shared" si="13"/>
        <v/>
      </c>
      <c r="H96" s="54" t="str">
        <f>IF(AND(H90&lt;G$8,L$8=3),H90+1,"")</f>
        <v/>
      </c>
      <c r="I96" s="56" t="str">
        <f>IF(AND(H90&lt;G$8,L$8=3),IF(H96=G$8,K90,E$12-J96),"")</f>
        <v/>
      </c>
      <c r="J96" s="10" t="str">
        <f>IF(AND(H90&lt;G$8,L$8=3),TRUNC(K90*L$7),"")</f>
        <v/>
      </c>
      <c r="K96" s="57" t="str">
        <f>IF(AND(H90&lt;G$8,L$8=3),IF(H96=G$8,0,K90-I96),IF(K95&gt;0,K95,""))</f>
        <v/>
      </c>
      <c r="L96" s="58" t="str">
        <f t="shared" si="7"/>
        <v/>
      </c>
    </row>
    <row r="97" spans="2:12" x14ac:dyDescent="0.15">
      <c r="B97" s="44" t="str">
        <f t="shared" si="8"/>
        <v/>
      </c>
      <c r="C97" s="45" t="str">
        <f t="shared" si="9"/>
        <v/>
      </c>
      <c r="D97" s="44" t="str">
        <f t="shared" si="10"/>
        <v/>
      </c>
      <c r="E97" s="46" t="str">
        <f t="shared" si="11"/>
        <v/>
      </c>
      <c r="F97" s="3" t="str">
        <f t="shared" si="12"/>
        <v/>
      </c>
      <c r="G97" s="47" t="str">
        <f t="shared" si="13"/>
        <v/>
      </c>
      <c r="H97" s="44" t="str">
        <f>IF(AND(H91&lt;G$8,L$8=4),H91+1,"")</f>
        <v/>
      </c>
      <c r="I97" s="46" t="str">
        <f>IF(AND(H91&lt;G$8,L$8=4),IF(H97=G$8,K91,E$12-J97),"")</f>
        <v/>
      </c>
      <c r="J97" s="3" t="str">
        <f>IF(AND(H91&lt;G$8,L$8=4),TRUNC(K91*L$7),"")</f>
        <v/>
      </c>
      <c r="K97" s="47" t="str">
        <f>IF(AND(H91&lt;G$8,L$8=4),IF(H97=G$8,0,K91-I97),IF(K96&gt;0,K96,""))</f>
        <v/>
      </c>
      <c r="L97" s="48" t="str">
        <f t="shared" si="7"/>
        <v/>
      </c>
    </row>
    <row r="98" spans="2:12" x14ac:dyDescent="0.15">
      <c r="B98" s="44" t="str">
        <f t="shared" si="8"/>
        <v/>
      </c>
      <c r="C98" s="45" t="str">
        <f t="shared" si="9"/>
        <v/>
      </c>
      <c r="D98" s="44" t="str">
        <f t="shared" si="10"/>
        <v/>
      </c>
      <c r="E98" s="46" t="str">
        <f t="shared" si="11"/>
        <v/>
      </c>
      <c r="F98" s="3" t="str">
        <f t="shared" si="12"/>
        <v/>
      </c>
      <c r="G98" s="47" t="str">
        <f t="shared" si="13"/>
        <v/>
      </c>
      <c r="H98" s="44" t="str">
        <f>IF(AND(H92&lt;G$8,L$8=5),H92+1,"")</f>
        <v/>
      </c>
      <c r="I98" s="46" t="str">
        <f>IF(AND(H92&lt;G$8,L$8=5),IF(H98=G$8,K92,E$12-J98),"")</f>
        <v/>
      </c>
      <c r="J98" s="3" t="str">
        <f>IF(AND(H92&lt;G$8,L$8=5),TRUNC(K92*L$7),"")</f>
        <v/>
      </c>
      <c r="K98" s="47" t="str">
        <f>IF(AND(H92&lt;G$8,L$8=5),IF(H98=G$8,0,K92-I98),IF(K97&gt;0,K97,""))</f>
        <v/>
      </c>
      <c r="L98" s="48" t="str">
        <f t="shared" si="7"/>
        <v/>
      </c>
    </row>
    <row r="99" spans="2:12" x14ac:dyDescent="0.15">
      <c r="B99" s="44" t="str">
        <f t="shared" si="8"/>
        <v/>
      </c>
      <c r="C99" s="45" t="str">
        <f t="shared" si="9"/>
        <v/>
      </c>
      <c r="D99" s="44" t="str">
        <f t="shared" si="10"/>
        <v/>
      </c>
      <c r="E99" s="46" t="str">
        <f t="shared" si="11"/>
        <v/>
      </c>
      <c r="F99" s="3" t="str">
        <f t="shared" si="12"/>
        <v/>
      </c>
      <c r="G99" s="47" t="str">
        <f t="shared" si="13"/>
        <v/>
      </c>
      <c r="H99" s="44" t="str">
        <f>IF(AND(H93&lt;G$8,L$8=6),H93+1,"")</f>
        <v/>
      </c>
      <c r="I99" s="46" t="str">
        <f>IF(AND(H93&lt;G$8,L$8=6),IF(H99=G$8,K93,E$12-J99),"")</f>
        <v/>
      </c>
      <c r="J99" s="3" t="str">
        <f>IF(AND(H93&lt;G$8,L$8=6),TRUNC(K93*L$7),"")</f>
        <v/>
      </c>
      <c r="K99" s="47" t="str">
        <f>IF(AND(H93&lt;G$8,L$8=6),IF(H99=G$8,0,K93-I99),IF(K98&gt;0,K98,""))</f>
        <v/>
      </c>
      <c r="L99" s="48" t="str">
        <f t="shared" si="7"/>
        <v/>
      </c>
    </row>
    <row r="100" spans="2:12" x14ac:dyDescent="0.15">
      <c r="B100" s="49" t="str">
        <f t="shared" si="8"/>
        <v/>
      </c>
      <c r="C100" s="50" t="str">
        <f t="shared" si="9"/>
        <v/>
      </c>
      <c r="D100" s="49" t="str">
        <f t="shared" si="10"/>
        <v/>
      </c>
      <c r="E100" s="51" t="str">
        <f t="shared" si="11"/>
        <v/>
      </c>
      <c r="F100" s="11" t="str">
        <f t="shared" si="12"/>
        <v/>
      </c>
      <c r="G100" s="52" t="str">
        <f t="shared" si="13"/>
        <v/>
      </c>
      <c r="H100" s="49" t="str">
        <f>IF(AND(H94&lt;G$8,L$8=1),H94+1,"")</f>
        <v/>
      </c>
      <c r="I100" s="51" t="str">
        <f>IF(AND(H94&lt;G$8,L$8=1),IF(H100=G$8,K94,E$12-J100),"")</f>
        <v/>
      </c>
      <c r="J100" s="11" t="str">
        <f>IF(AND(H94&lt;G$8,L$8=1),TRUNC(K94*L$7),"")</f>
        <v/>
      </c>
      <c r="K100" s="52" t="str">
        <f>IF(AND(H94&lt;G$8,L$8=1),IF(H100=G$8,0,K94-I100),IF(K99&gt;0,K99,""))</f>
        <v/>
      </c>
      <c r="L100" s="53" t="str">
        <f t="shared" si="7"/>
        <v/>
      </c>
    </row>
    <row r="101" spans="2:12" x14ac:dyDescent="0.15">
      <c r="B101" s="54" t="str">
        <f t="shared" si="8"/>
        <v/>
      </c>
      <c r="C101" s="55" t="str">
        <f t="shared" si="9"/>
        <v/>
      </c>
      <c r="D101" s="54" t="str">
        <f t="shared" si="10"/>
        <v/>
      </c>
      <c r="E101" s="56" t="str">
        <f t="shared" si="11"/>
        <v/>
      </c>
      <c r="F101" s="10" t="str">
        <f t="shared" si="12"/>
        <v/>
      </c>
      <c r="G101" s="57" t="str">
        <f t="shared" si="13"/>
        <v/>
      </c>
      <c r="H101" s="54" t="str">
        <f>IF(AND(H95&lt;G$8,L$8=2),H95+1,"")</f>
        <v/>
      </c>
      <c r="I101" s="56" t="str">
        <f>IF(AND(H95&lt;G$8,L$8=2),IF(H101=G$8,K95,E$12-J101),"")</f>
        <v/>
      </c>
      <c r="J101" s="10" t="str">
        <f>IF(AND(H95&lt;G$8,L$8=2),TRUNC(K95*L$7),"")</f>
        <v/>
      </c>
      <c r="K101" s="57" t="str">
        <f>IF(AND(H95&lt;G$8,L$8=2),IF(H101=G$8,0,K95-I101),IF(K100&gt;0,K100,""))</f>
        <v/>
      </c>
      <c r="L101" s="58" t="str">
        <f t="shared" si="7"/>
        <v/>
      </c>
    </row>
    <row r="102" spans="2:12" x14ac:dyDescent="0.15">
      <c r="B102" s="44" t="str">
        <f t="shared" si="8"/>
        <v/>
      </c>
      <c r="C102" s="45" t="str">
        <f t="shared" si="9"/>
        <v/>
      </c>
      <c r="D102" s="44" t="str">
        <f t="shared" si="10"/>
        <v/>
      </c>
      <c r="E102" s="46" t="str">
        <f t="shared" si="11"/>
        <v/>
      </c>
      <c r="F102" s="3" t="str">
        <f t="shared" si="12"/>
        <v/>
      </c>
      <c r="G102" s="47" t="str">
        <f t="shared" si="13"/>
        <v/>
      </c>
      <c r="H102" s="44" t="str">
        <f>IF(AND(H96&lt;G$8,L$8=3),H96+1,"")</f>
        <v/>
      </c>
      <c r="I102" s="46" t="str">
        <f>IF(AND(H96&lt;G$8,L$8=3),IF(H102=G$8,K96,E$12-J102),"")</f>
        <v/>
      </c>
      <c r="J102" s="3" t="str">
        <f>IF(AND(H96&lt;G$8,L$8=3),TRUNC(K96*L$7),"")</f>
        <v/>
      </c>
      <c r="K102" s="47" t="str">
        <f>IF(AND(H96&lt;G$8,L$8=3),IF(H102=G$8,0,K96-I102),IF(K101&gt;0,K101,""))</f>
        <v/>
      </c>
      <c r="L102" s="48" t="str">
        <f t="shared" si="7"/>
        <v/>
      </c>
    </row>
    <row r="103" spans="2:12" x14ac:dyDescent="0.15">
      <c r="B103" s="44" t="str">
        <f t="shared" si="8"/>
        <v/>
      </c>
      <c r="C103" s="45" t="str">
        <f t="shared" si="9"/>
        <v/>
      </c>
      <c r="D103" s="44" t="str">
        <f t="shared" si="10"/>
        <v/>
      </c>
      <c r="E103" s="46" t="str">
        <f t="shared" si="11"/>
        <v/>
      </c>
      <c r="F103" s="3" t="str">
        <f t="shared" si="12"/>
        <v/>
      </c>
      <c r="G103" s="47" t="str">
        <f t="shared" si="13"/>
        <v/>
      </c>
      <c r="H103" s="44" t="str">
        <f>IF(AND(H97&lt;G$8,L$8=4),H97+1,"")</f>
        <v/>
      </c>
      <c r="I103" s="46" t="str">
        <f>IF(AND(H97&lt;G$8,L$8=4),IF(H103=G$8,K97,E$12-J103),"")</f>
        <v/>
      </c>
      <c r="J103" s="3" t="str">
        <f>IF(AND(H97&lt;G$8,L$8=4),TRUNC(K97*L$7),"")</f>
        <v/>
      </c>
      <c r="K103" s="47" t="str">
        <f>IF(AND(H97&lt;G$8,L$8=4),IF(H103=G$8,0,K97-I103),IF(K102&gt;0,K102,""))</f>
        <v/>
      </c>
      <c r="L103" s="48" t="str">
        <f t="shared" si="7"/>
        <v/>
      </c>
    </row>
    <row r="104" spans="2:12" x14ac:dyDescent="0.15">
      <c r="B104" s="44" t="str">
        <f t="shared" si="8"/>
        <v/>
      </c>
      <c r="C104" s="45" t="str">
        <f t="shared" si="9"/>
        <v/>
      </c>
      <c r="D104" s="44" t="str">
        <f t="shared" si="10"/>
        <v/>
      </c>
      <c r="E104" s="46" t="str">
        <f t="shared" si="11"/>
        <v/>
      </c>
      <c r="F104" s="3" t="str">
        <f t="shared" si="12"/>
        <v/>
      </c>
      <c r="G104" s="47" t="str">
        <f t="shared" si="13"/>
        <v/>
      </c>
      <c r="H104" s="44" t="str">
        <f>IF(AND(H98&lt;G$8,L$8=5),H98+1,"")</f>
        <v/>
      </c>
      <c r="I104" s="46" t="str">
        <f>IF(AND(H98&lt;G$8,L$8=5),IF(H104=G$8,K98,E$12-J104),"")</f>
        <v/>
      </c>
      <c r="J104" s="3" t="str">
        <f>IF(AND(H98&lt;G$8,L$8=5),TRUNC(K98*L$7),"")</f>
        <v/>
      </c>
      <c r="K104" s="47" t="str">
        <f>IF(AND(H98&lt;G$8,L$8=5),IF(H104=G$8,0,K98-I104),IF(K103&gt;0,K103,""))</f>
        <v/>
      </c>
      <c r="L104" s="48" t="str">
        <f t="shared" si="7"/>
        <v/>
      </c>
    </row>
    <row r="105" spans="2:12" x14ac:dyDescent="0.15">
      <c r="B105" s="49" t="str">
        <f t="shared" si="8"/>
        <v/>
      </c>
      <c r="C105" s="50" t="str">
        <f t="shared" si="9"/>
        <v/>
      </c>
      <c r="D105" s="49" t="str">
        <f t="shared" si="10"/>
        <v/>
      </c>
      <c r="E105" s="51" t="str">
        <f t="shared" si="11"/>
        <v/>
      </c>
      <c r="F105" s="11" t="str">
        <f t="shared" si="12"/>
        <v/>
      </c>
      <c r="G105" s="52" t="str">
        <f t="shared" si="13"/>
        <v/>
      </c>
      <c r="H105" s="49" t="str">
        <f>IF(AND(H99&lt;G$8,L$8=6),H99+1,"")</f>
        <v/>
      </c>
      <c r="I105" s="51" t="str">
        <f>IF(AND(H99&lt;G$8,L$8=6),IF(H105=G$8,K99,E$12-J105),"")</f>
        <v/>
      </c>
      <c r="J105" s="11" t="str">
        <f>IF(AND(H99&lt;G$8,L$8=6),TRUNC(K99*L$7),"")</f>
        <v/>
      </c>
      <c r="K105" s="52" t="str">
        <f>IF(AND(H99&lt;G$8,L$8=6),IF(H105=G$8,0,K99-I105),IF(K104&gt;0,K104,""))</f>
        <v/>
      </c>
      <c r="L105" s="53" t="str">
        <f t="shared" si="7"/>
        <v/>
      </c>
    </row>
    <row r="106" spans="2:12" x14ac:dyDescent="0.15">
      <c r="B106" s="54" t="str">
        <f t="shared" si="8"/>
        <v/>
      </c>
      <c r="C106" s="55" t="str">
        <f t="shared" si="9"/>
        <v/>
      </c>
      <c r="D106" s="54" t="str">
        <f t="shared" si="10"/>
        <v/>
      </c>
      <c r="E106" s="56" t="str">
        <f t="shared" si="11"/>
        <v/>
      </c>
      <c r="F106" s="10" t="str">
        <f t="shared" si="12"/>
        <v/>
      </c>
      <c r="G106" s="57" t="str">
        <f t="shared" si="13"/>
        <v/>
      </c>
      <c r="H106" s="54" t="str">
        <f>IF(AND(H100&lt;G$8,L$8=1),H100+1,"")</f>
        <v/>
      </c>
      <c r="I106" s="56" t="str">
        <f>IF(AND(H100&lt;G$8,L$8=1),IF(H106=G$8,K100,E$12-J106),"")</f>
        <v/>
      </c>
      <c r="J106" s="10" t="str">
        <f>IF(AND(H100&lt;G$8,L$8=1),TRUNC(K100*L$7),"")</f>
        <v/>
      </c>
      <c r="K106" s="57" t="str">
        <f>IF(AND(H100&lt;G$8,L$8=1),IF(H106=G$8,0,K100-I106),IF(K105&gt;0,K105,""))</f>
        <v/>
      </c>
      <c r="L106" s="58" t="str">
        <f t="shared" si="7"/>
        <v/>
      </c>
    </row>
    <row r="107" spans="2:12" x14ac:dyDescent="0.15">
      <c r="B107" s="44" t="str">
        <f t="shared" si="8"/>
        <v/>
      </c>
      <c r="C107" s="45" t="str">
        <f t="shared" si="9"/>
        <v/>
      </c>
      <c r="D107" s="44" t="str">
        <f t="shared" si="10"/>
        <v/>
      </c>
      <c r="E107" s="46" t="str">
        <f t="shared" si="11"/>
        <v/>
      </c>
      <c r="F107" s="3" t="str">
        <f t="shared" si="12"/>
        <v/>
      </c>
      <c r="G107" s="47" t="str">
        <f t="shared" si="13"/>
        <v/>
      </c>
      <c r="H107" s="44" t="str">
        <f>IF(AND(H101&lt;G$8,L$8=2),H101+1,"")</f>
        <v/>
      </c>
      <c r="I107" s="46" t="str">
        <f>IF(AND(H101&lt;G$8,L$8=2),IF(H107=G$8,K101,E$12-J107),"")</f>
        <v/>
      </c>
      <c r="J107" s="3" t="str">
        <f>IF(AND(H101&lt;G$8,L$8=2),TRUNC(K101*L$7),"")</f>
        <v/>
      </c>
      <c r="K107" s="47" t="str">
        <f>IF(AND(H101&lt;G$8,L$8=2),IF(H107=G$8,0,K101-I107),IF(K106&gt;0,K106,""))</f>
        <v/>
      </c>
      <c r="L107" s="48" t="str">
        <f t="shared" si="7"/>
        <v/>
      </c>
    </row>
    <row r="108" spans="2:12" x14ac:dyDescent="0.15">
      <c r="B108" s="44" t="str">
        <f t="shared" si="8"/>
        <v/>
      </c>
      <c r="C108" s="45" t="str">
        <f t="shared" si="9"/>
        <v/>
      </c>
      <c r="D108" s="44" t="str">
        <f t="shared" si="10"/>
        <v/>
      </c>
      <c r="E108" s="46" t="str">
        <f t="shared" si="11"/>
        <v/>
      </c>
      <c r="F108" s="3" t="str">
        <f t="shared" si="12"/>
        <v/>
      </c>
      <c r="G108" s="47" t="str">
        <f t="shared" si="13"/>
        <v/>
      </c>
      <c r="H108" s="44" t="str">
        <f>IF(AND(H102&lt;G$8,L$8=3),H102+1,"")</f>
        <v/>
      </c>
      <c r="I108" s="46" t="str">
        <f>IF(AND(H102&lt;G$8,L$8=3),IF(H108=G$8,K102,E$12-J108),"")</f>
        <v/>
      </c>
      <c r="J108" s="3" t="str">
        <f>IF(AND(H102&lt;G$8,L$8=3),TRUNC(K102*L$7),"")</f>
        <v/>
      </c>
      <c r="K108" s="47" t="str">
        <f>IF(AND(H102&lt;G$8,L$8=3),IF(H108=G$8,0,K102-I108),IF(K107&gt;0,K107,""))</f>
        <v/>
      </c>
      <c r="L108" s="48" t="str">
        <f t="shared" si="7"/>
        <v/>
      </c>
    </row>
    <row r="109" spans="2:12" x14ac:dyDescent="0.15">
      <c r="B109" s="44" t="str">
        <f t="shared" si="8"/>
        <v/>
      </c>
      <c r="C109" s="45" t="str">
        <f t="shared" si="9"/>
        <v/>
      </c>
      <c r="D109" s="44" t="str">
        <f t="shared" si="10"/>
        <v/>
      </c>
      <c r="E109" s="46" t="str">
        <f t="shared" si="11"/>
        <v/>
      </c>
      <c r="F109" s="3" t="str">
        <f t="shared" si="12"/>
        <v/>
      </c>
      <c r="G109" s="47" t="str">
        <f t="shared" si="13"/>
        <v/>
      </c>
      <c r="H109" s="44" t="str">
        <f>IF(AND(H103&lt;G$8,L$8=4),H103+1,"")</f>
        <v/>
      </c>
      <c r="I109" s="46" t="str">
        <f>IF(AND(H103&lt;G$8,L$8=4),IF(H109=G$8,K103,E$12-J109),"")</f>
        <v/>
      </c>
      <c r="J109" s="3" t="str">
        <f>IF(AND(H103&lt;G$8,L$8=4),TRUNC(K103*L$7),"")</f>
        <v/>
      </c>
      <c r="K109" s="47" t="str">
        <f>IF(AND(H103&lt;G$8,L$8=4),IF(H109=G$8,0,K103-I109),IF(K108&gt;0,K108,""))</f>
        <v/>
      </c>
      <c r="L109" s="48" t="str">
        <f t="shared" si="7"/>
        <v/>
      </c>
    </row>
    <row r="110" spans="2:12" x14ac:dyDescent="0.15">
      <c r="B110" s="49" t="str">
        <f t="shared" si="8"/>
        <v/>
      </c>
      <c r="C110" s="50" t="str">
        <f t="shared" si="9"/>
        <v/>
      </c>
      <c r="D110" s="49" t="str">
        <f t="shared" si="10"/>
        <v/>
      </c>
      <c r="E110" s="51" t="str">
        <f t="shared" si="11"/>
        <v/>
      </c>
      <c r="F110" s="11" t="str">
        <f t="shared" si="12"/>
        <v/>
      </c>
      <c r="G110" s="52" t="str">
        <f t="shared" si="13"/>
        <v/>
      </c>
      <c r="H110" s="49" t="str">
        <f>IF(AND(H104&lt;G$8,L$8=5),H104+1,"")</f>
        <v/>
      </c>
      <c r="I110" s="51" t="str">
        <f>IF(AND(H104&lt;G$8,L$8=5),IF(H110=G$8,K104,E$12-J110),"")</f>
        <v/>
      </c>
      <c r="J110" s="11" t="str">
        <f>IF(AND(H104&lt;G$8,L$8=5),TRUNC(K104*L$7),"")</f>
        <v/>
      </c>
      <c r="K110" s="52" t="str">
        <f>IF(AND(H104&lt;G$8,L$8=5),IF(H110=G$8,0,K104-I110),IF(K109&gt;0,K109,""))</f>
        <v/>
      </c>
      <c r="L110" s="53" t="str">
        <f t="shared" si="7"/>
        <v/>
      </c>
    </row>
    <row r="111" spans="2:12" x14ac:dyDescent="0.15">
      <c r="B111" s="54" t="str">
        <f t="shared" si="8"/>
        <v/>
      </c>
      <c r="C111" s="55" t="str">
        <f t="shared" si="9"/>
        <v/>
      </c>
      <c r="D111" s="54" t="str">
        <f t="shared" si="10"/>
        <v/>
      </c>
      <c r="E111" s="56" t="str">
        <f t="shared" si="11"/>
        <v/>
      </c>
      <c r="F111" s="10" t="str">
        <f t="shared" si="12"/>
        <v/>
      </c>
      <c r="G111" s="57" t="str">
        <f t="shared" si="13"/>
        <v/>
      </c>
      <c r="H111" s="54" t="str">
        <f>IF(AND(H105&lt;G$8,L$8=6),H105+1,"")</f>
        <v/>
      </c>
      <c r="I111" s="56" t="str">
        <f>IF(AND(H105&lt;G$8,L$8=6),IF(H111=G$8,K105,E$12-J111),"")</f>
        <v/>
      </c>
      <c r="J111" s="10" t="str">
        <f>IF(AND(H105&lt;G$8,L$8=6),TRUNC(K105*L$7),"")</f>
        <v/>
      </c>
      <c r="K111" s="57" t="str">
        <f>IF(AND(H105&lt;G$8,L$8=6),IF(H111=G$8,0,K105-I111),IF(K110&gt;0,K110,""))</f>
        <v/>
      </c>
      <c r="L111" s="58" t="str">
        <f t="shared" si="7"/>
        <v/>
      </c>
    </row>
    <row r="112" spans="2:12" x14ac:dyDescent="0.15">
      <c r="B112" s="44" t="str">
        <f t="shared" si="8"/>
        <v/>
      </c>
      <c r="C112" s="45" t="str">
        <f t="shared" si="9"/>
        <v/>
      </c>
      <c r="D112" s="44" t="str">
        <f t="shared" si="10"/>
        <v/>
      </c>
      <c r="E112" s="46" t="str">
        <f t="shared" si="11"/>
        <v/>
      </c>
      <c r="F112" s="3" t="str">
        <f t="shared" si="12"/>
        <v/>
      </c>
      <c r="G112" s="47" t="str">
        <f t="shared" si="13"/>
        <v/>
      </c>
      <c r="H112" s="44" t="str">
        <f>IF(AND(H106&lt;G$8,L$8=1),H106+1,"")</f>
        <v/>
      </c>
      <c r="I112" s="46" t="str">
        <f>IF(AND(H106&lt;G$8,L$8=1),IF(H112=G$8,K106,E$12-J112),"")</f>
        <v/>
      </c>
      <c r="J112" s="3" t="str">
        <f>IF(AND(H106&lt;G$8,L$8=1),TRUNC(K106*L$7),"")</f>
        <v/>
      </c>
      <c r="K112" s="47" t="str">
        <f>IF(AND(H106&lt;G$8,L$8=1),IF(H112=G$8,0,K106-I112),IF(K111&gt;0,K111,""))</f>
        <v/>
      </c>
      <c r="L112" s="48" t="str">
        <f t="shared" si="7"/>
        <v/>
      </c>
    </row>
    <row r="113" spans="2:12" x14ac:dyDescent="0.15">
      <c r="B113" s="44" t="str">
        <f t="shared" si="8"/>
        <v/>
      </c>
      <c r="C113" s="45" t="str">
        <f t="shared" si="9"/>
        <v/>
      </c>
      <c r="D113" s="44" t="str">
        <f t="shared" si="10"/>
        <v/>
      </c>
      <c r="E113" s="46" t="str">
        <f t="shared" si="11"/>
        <v/>
      </c>
      <c r="F113" s="3" t="str">
        <f t="shared" si="12"/>
        <v/>
      </c>
      <c r="G113" s="47" t="str">
        <f t="shared" si="13"/>
        <v/>
      </c>
      <c r="H113" s="44" t="str">
        <f>IF(AND(H107&lt;G$8,L$8=2),H107+1,"")</f>
        <v/>
      </c>
      <c r="I113" s="46" t="str">
        <f>IF(AND(H107&lt;G$8,L$8=2),IF(H113=G$8,K107,E$12-J113),"")</f>
        <v/>
      </c>
      <c r="J113" s="3" t="str">
        <f>IF(AND(H107&lt;G$8,L$8=2),TRUNC(K107*L$7),"")</f>
        <v/>
      </c>
      <c r="K113" s="47" t="str">
        <f>IF(AND(H107&lt;G$8,L$8=2),IF(H113=G$8,0,K107-I113),IF(K112&gt;0,K112,""))</f>
        <v/>
      </c>
      <c r="L113" s="48" t="str">
        <f t="shared" si="7"/>
        <v/>
      </c>
    </row>
    <row r="114" spans="2:12" x14ac:dyDescent="0.15">
      <c r="B114" s="44" t="str">
        <f t="shared" si="8"/>
        <v/>
      </c>
      <c r="C114" s="45" t="str">
        <f t="shared" si="9"/>
        <v/>
      </c>
      <c r="D114" s="44" t="str">
        <f t="shared" si="10"/>
        <v/>
      </c>
      <c r="E114" s="46" t="str">
        <f t="shared" si="11"/>
        <v/>
      </c>
      <c r="F114" s="3" t="str">
        <f t="shared" si="12"/>
        <v/>
      </c>
      <c r="G114" s="47" t="str">
        <f t="shared" si="13"/>
        <v/>
      </c>
      <c r="H114" s="44" t="str">
        <f>IF(AND(H108&lt;G$8,L$8=3),H108+1,"")</f>
        <v/>
      </c>
      <c r="I114" s="46" t="str">
        <f>IF(AND(H108&lt;G$8,L$8=3),IF(H114=G$8,K108,E$12-J114),"")</f>
        <v/>
      </c>
      <c r="J114" s="3" t="str">
        <f>IF(AND(H108&lt;G$8,L$8=3),TRUNC(K108*L$7),"")</f>
        <v/>
      </c>
      <c r="K114" s="47" t="str">
        <f>IF(AND(H108&lt;G$8,L$8=3),IF(H114=G$8,0,K108-I114),IF(K113&gt;0,K113,""))</f>
        <v/>
      </c>
      <c r="L114" s="48" t="str">
        <f t="shared" si="7"/>
        <v/>
      </c>
    </row>
    <row r="115" spans="2:12" x14ac:dyDescent="0.15">
      <c r="B115" s="49" t="str">
        <f t="shared" si="8"/>
        <v/>
      </c>
      <c r="C115" s="50" t="str">
        <f t="shared" si="9"/>
        <v/>
      </c>
      <c r="D115" s="49" t="str">
        <f t="shared" si="10"/>
        <v/>
      </c>
      <c r="E115" s="51" t="str">
        <f t="shared" si="11"/>
        <v/>
      </c>
      <c r="F115" s="11" t="str">
        <f t="shared" si="12"/>
        <v/>
      </c>
      <c r="G115" s="52" t="str">
        <f t="shared" si="13"/>
        <v/>
      </c>
      <c r="H115" s="49" t="str">
        <f>IF(AND(H109&lt;G$8,L$8=4),H109+1,"")</f>
        <v/>
      </c>
      <c r="I115" s="51" t="str">
        <f>IF(AND(H109&lt;G$8,L$8=4),IF(H115=G$8,K109,E$12-J115),"")</f>
        <v/>
      </c>
      <c r="J115" s="11" t="str">
        <f>IF(AND(H109&lt;G$8,L$8=4),TRUNC(K109*L$7),"")</f>
        <v/>
      </c>
      <c r="K115" s="52" t="str">
        <f>IF(AND(H109&lt;G$8,L$8=4),IF(H115=G$8,0,K109-I115),IF(K114&gt;0,K114,""))</f>
        <v/>
      </c>
      <c r="L115" s="53" t="str">
        <f t="shared" si="7"/>
        <v/>
      </c>
    </row>
    <row r="116" spans="2:12" x14ac:dyDescent="0.15">
      <c r="B116" s="54" t="str">
        <f t="shared" si="8"/>
        <v/>
      </c>
      <c r="C116" s="55" t="str">
        <f t="shared" si="9"/>
        <v/>
      </c>
      <c r="D116" s="54" t="str">
        <f t="shared" si="10"/>
        <v/>
      </c>
      <c r="E116" s="56" t="str">
        <f t="shared" si="11"/>
        <v/>
      </c>
      <c r="F116" s="10" t="str">
        <f t="shared" si="12"/>
        <v/>
      </c>
      <c r="G116" s="57" t="str">
        <f t="shared" si="13"/>
        <v/>
      </c>
      <c r="H116" s="54" t="str">
        <f>IF(AND(H110&lt;G$8,L$8=5),H110+1,"")</f>
        <v/>
      </c>
      <c r="I116" s="56" t="str">
        <f>IF(AND(H110&lt;G$8,L$8=5),IF(H116=G$8,K110,E$12-J116),"")</f>
        <v/>
      </c>
      <c r="J116" s="10" t="str">
        <f>IF(AND(H110&lt;G$8,L$8=5),TRUNC(K110*L$7),"")</f>
        <v/>
      </c>
      <c r="K116" s="57" t="str">
        <f>IF(AND(H110&lt;G$8,L$8=5),IF(H116=G$8,0,K110-I116),IF(K115&gt;0,K115,""))</f>
        <v/>
      </c>
      <c r="L116" s="58" t="str">
        <f t="shared" si="7"/>
        <v/>
      </c>
    </row>
    <row r="117" spans="2:12" x14ac:dyDescent="0.15">
      <c r="B117" s="44" t="str">
        <f t="shared" si="8"/>
        <v/>
      </c>
      <c r="C117" s="45" t="str">
        <f t="shared" si="9"/>
        <v/>
      </c>
      <c r="D117" s="44" t="str">
        <f t="shared" si="10"/>
        <v/>
      </c>
      <c r="E117" s="46" t="str">
        <f t="shared" si="11"/>
        <v/>
      </c>
      <c r="F117" s="3" t="str">
        <f t="shared" si="12"/>
        <v/>
      </c>
      <c r="G117" s="47" t="str">
        <f t="shared" si="13"/>
        <v/>
      </c>
      <c r="H117" s="44" t="str">
        <f>IF(AND(H111&lt;G$8,L$8=6),H111+1,"")</f>
        <v/>
      </c>
      <c r="I117" s="46" t="str">
        <f>IF(AND(H111&lt;G$8,L$8=6),IF(H117=G$8,K111,E$12-J117),"")</f>
        <v/>
      </c>
      <c r="J117" s="3" t="str">
        <f>IF(AND(H111&lt;G$8,L$8=6),TRUNC(K111*L$7),"")</f>
        <v/>
      </c>
      <c r="K117" s="47" t="str">
        <f>IF(AND(H111&lt;G$8,L$8=6),IF(H117=G$8,0,K111-I117),IF(K116&gt;0,K116,""))</f>
        <v/>
      </c>
      <c r="L117" s="48" t="str">
        <f t="shared" si="7"/>
        <v/>
      </c>
    </row>
    <row r="118" spans="2:12" x14ac:dyDescent="0.15">
      <c r="B118" s="44" t="str">
        <f t="shared" si="8"/>
        <v/>
      </c>
      <c r="C118" s="45" t="str">
        <f t="shared" si="9"/>
        <v/>
      </c>
      <c r="D118" s="44" t="str">
        <f t="shared" si="10"/>
        <v/>
      </c>
      <c r="E118" s="46" t="str">
        <f t="shared" si="11"/>
        <v/>
      </c>
      <c r="F118" s="3" t="str">
        <f t="shared" si="12"/>
        <v/>
      </c>
      <c r="G118" s="47" t="str">
        <f t="shared" si="13"/>
        <v/>
      </c>
      <c r="H118" s="44" t="str">
        <f>IF(AND(H112&lt;G$8,L$8=1),H112+1,"")</f>
        <v/>
      </c>
      <c r="I118" s="46" t="str">
        <f>IF(AND(H112&lt;G$8,L$8=1),IF(H118=G$8,K112,E$12-J118),"")</f>
        <v/>
      </c>
      <c r="J118" s="3" t="str">
        <f>IF(AND(H112&lt;G$8,L$8=1),TRUNC(K112*L$7),"")</f>
        <v/>
      </c>
      <c r="K118" s="47" t="str">
        <f>IF(AND(H112&lt;G$8,L$8=1),IF(H118=G$8,0,K112-I118),IF(K117&gt;0,K117,""))</f>
        <v/>
      </c>
      <c r="L118" s="48" t="str">
        <f t="shared" si="7"/>
        <v/>
      </c>
    </row>
    <row r="119" spans="2:12" x14ac:dyDescent="0.15">
      <c r="B119" s="44" t="str">
        <f t="shared" si="8"/>
        <v/>
      </c>
      <c r="C119" s="45" t="str">
        <f t="shared" si="9"/>
        <v/>
      </c>
      <c r="D119" s="44" t="str">
        <f t="shared" si="10"/>
        <v/>
      </c>
      <c r="E119" s="46" t="str">
        <f t="shared" si="11"/>
        <v/>
      </c>
      <c r="F119" s="3" t="str">
        <f t="shared" si="12"/>
        <v/>
      </c>
      <c r="G119" s="47" t="str">
        <f t="shared" si="13"/>
        <v/>
      </c>
      <c r="H119" s="44" t="str">
        <f>IF(AND(H113&lt;G$8,L$8=2),H113+1,"")</f>
        <v/>
      </c>
      <c r="I119" s="46" t="str">
        <f>IF(AND(H113&lt;G$8,L$8=2),IF(H119=G$8,K113,E$12-J119),"")</f>
        <v/>
      </c>
      <c r="J119" s="3" t="str">
        <f>IF(AND(H113&lt;G$8,L$8=2),TRUNC(K113*L$7),"")</f>
        <v/>
      </c>
      <c r="K119" s="47" t="str">
        <f>IF(AND(H113&lt;G$8,L$8=2),IF(H119=G$8,0,K113-I119),IF(K118&gt;0,K118,""))</f>
        <v/>
      </c>
      <c r="L119" s="48" t="str">
        <f t="shared" si="7"/>
        <v/>
      </c>
    </row>
    <row r="120" spans="2:12" x14ac:dyDescent="0.15">
      <c r="B120" s="49" t="str">
        <f t="shared" si="8"/>
        <v/>
      </c>
      <c r="C120" s="50" t="str">
        <f t="shared" si="9"/>
        <v/>
      </c>
      <c r="D120" s="49" t="str">
        <f t="shared" si="10"/>
        <v/>
      </c>
      <c r="E120" s="51" t="str">
        <f t="shared" si="11"/>
        <v/>
      </c>
      <c r="F120" s="11" t="str">
        <f t="shared" si="12"/>
        <v/>
      </c>
      <c r="G120" s="52" t="str">
        <f t="shared" si="13"/>
        <v/>
      </c>
      <c r="H120" s="49" t="str">
        <f>IF(AND(H114&lt;G$8,L$8=3),H114+1,"")</f>
        <v/>
      </c>
      <c r="I120" s="51" t="str">
        <f>IF(AND(H114&lt;G$8,L$8=3),IF(H120=G$8,K114,E$12-J120),"")</f>
        <v/>
      </c>
      <c r="J120" s="11" t="str">
        <f>IF(AND(H114&lt;G$8,L$8=3),TRUNC(K114*L$7),"")</f>
        <v/>
      </c>
      <c r="K120" s="52" t="str">
        <f>IF(AND(H114&lt;G$8,L$8=3),IF(H120=G$8,0,K114-I120),IF(K119&gt;0,K119,""))</f>
        <v/>
      </c>
      <c r="L120" s="53" t="str">
        <f t="shared" si="7"/>
        <v/>
      </c>
    </row>
    <row r="121" spans="2:12" x14ac:dyDescent="0.15">
      <c r="B121" s="54" t="str">
        <f t="shared" si="8"/>
        <v/>
      </c>
      <c r="C121" s="55" t="str">
        <f t="shared" si="9"/>
        <v/>
      </c>
      <c r="D121" s="54" t="str">
        <f t="shared" si="10"/>
        <v/>
      </c>
      <c r="E121" s="56" t="str">
        <f t="shared" si="11"/>
        <v/>
      </c>
      <c r="F121" s="10" t="str">
        <f t="shared" si="12"/>
        <v/>
      </c>
      <c r="G121" s="57" t="str">
        <f t="shared" si="13"/>
        <v/>
      </c>
      <c r="H121" s="54" t="str">
        <f>IF(AND(H115&lt;G$8,L$8=4),H115+1,"")</f>
        <v/>
      </c>
      <c r="I121" s="56" t="str">
        <f>IF(AND(H115&lt;G$8,L$8=4),IF(H121=G$8,K115,E$12-J121),"")</f>
        <v/>
      </c>
      <c r="J121" s="10" t="str">
        <f>IF(AND(H115&lt;G$8,L$8=4),TRUNC(K115*L$7),"")</f>
        <v/>
      </c>
      <c r="K121" s="57" t="str">
        <f>IF(AND(H115&lt;G$8,L$8=4),IF(H121=G$8,0,K115-I121),IF(K120&gt;0,K120,""))</f>
        <v/>
      </c>
      <c r="L121" s="58" t="str">
        <f t="shared" si="7"/>
        <v/>
      </c>
    </row>
    <row r="122" spans="2:12" x14ac:dyDescent="0.15">
      <c r="B122" s="44" t="str">
        <f t="shared" si="8"/>
        <v/>
      </c>
      <c r="C122" s="45" t="str">
        <f t="shared" si="9"/>
        <v/>
      </c>
      <c r="D122" s="44" t="str">
        <f t="shared" si="10"/>
        <v/>
      </c>
      <c r="E122" s="46" t="str">
        <f t="shared" si="11"/>
        <v/>
      </c>
      <c r="F122" s="3" t="str">
        <f t="shared" si="12"/>
        <v/>
      </c>
      <c r="G122" s="47" t="str">
        <f t="shared" si="13"/>
        <v/>
      </c>
      <c r="H122" s="44" t="str">
        <f>IF(AND(H116&lt;G$8,L$8=5),H116+1,"")</f>
        <v/>
      </c>
      <c r="I122" s="46" t="str">
        <f>IF(AND(H116&lt;G$8,L$8=5),IF(H122=G$8,K116,E$12-J122),"")</f>
        <v/>
      </c>
      <c r="J122" s="3" t="str">
        <f>IF(AND(H116&lt;G$8,L$8=5),TRUNC(K116*L$7),"")</f>
        <v/>
      </c>
      <c r="K122" s="47" t="str">
        <f>IF(AND(H116&lt;G$8,L$8=5),IF(H122=G$8,0,K116-I122),IF(K121&gt;0,K121,""))</f>
        <v/>
      </c>
      <c r="L122" s="48" t="str">
        <f t="shared" si="7"/>
        <v/>
      </c>
    </row>
    <row r="123" spans="2:12" x14ac:dyDescent="0.15">
      <c r="B123" s="44" t="str">
        <f t="shared" si="8"/>
        <v/>
      </c>
      <c r="C123" s="45" t="str">
        <f t="shared" si="9"/>
        <v/>
      </c>
      <c r="D123" s="44" t="str">
        <f t="shared" si="10"/>
        <v/>
      </c>
      <c r="E123" s="46" t="str">
        <f t="shared" si="11"/>
        <v/>
      </c>
      <c r="F123" s="3" t="str">
        <f t="shared" si="12"/>
        <v/>
      </c>
      <c r="G123" s="47" t="str">
        <f t="shared" si="13"/>
        <v/>
      </c>
      <c r="H123" s="44" t="str">
        <f>IF(AND(H117&lt;G$8,L$8=6),H117+1,"")</f>
        <v/>
      </c>
      <c r="I123" s="46" t="str">
        <f>IF(AND(H117&lt;G$8,L$8=6),IF(H123=G$8,K117,E$12-J123),"")</f>
        <v/>
      </c>
      <c r="J123" s="3" t="str">
        <f>IF(AND(H117&lt;G$8,L$8=6),TRUNC(K117*L$7),"")</f>
        <v/>
      </c>
      <c r="K123" s="47" t="str">
        <f>IF(AND(H117&lt;G$8,L$8=6),IF(H123=G$8,0,K117-I123),IF(K122&gt;0,K122,""))</f>
        <v/>
      </c>
      <c r="L123" s="48" t="str">
        <f t="shared" si="7"/>
        <v/>
      </c>
    </row>
    <row r="124" spans="2:12" x14ac:dyDescent="0.15">
      <c r="B124" s="44" t="str">
        <f t="shared" si="8"/>
        <v/>
      </c>
      <c r="C124" s="45" t="str">
        <f t="shared" si="9"/>
        <v/>
      </c>
      <c r="D124" s="44" t="str">
        <f t="shared" si="10"/>
        <v/>
      </c>
      <c r="E124" s="46" t="str">
        <f t="shared" si="11"/>
        <v/>
      </c>
      <c r="F124" s="3" t="str">
        <f t="shared" si="12"/>
        <v/>
      </c>
      <c r="G124" s="47" t="str">
        <f t="shared" si="13"/>
        <v/>
      </c>
      <c r="H124" s="44" t="str">
        <f>IF(AND(H118&lt;G$8,L$8=1),H118+1,"")</f>
        <v/>
      </c>
      <c r="I124" s="46" t="str">
        <f>IF(AND(H118&lt;G$8,L$8=1),IF(H124=G$8,K118,E$12-J124),"")</f>
        <v/>
      </c>
      <c r="J124" s="3" t="str">
        <f>IF(AND(H118&lt;G$8,L$8=1),TRUNC(K118*L$7),"")</f>
        <v/>
      </c>
      <c r="K124" s="47" t="str">
        <f>IF(AND(H118&lt;G$8,L$8=1),IF(H124=G$8,0,K118-I124),IF(K123&gt;0,K123,""))</f>
        <v/>
      </c>
      <c r="L124" s="48" t="str">
        <f t="shared" si="7"/>
        <v/>
      </c>
    </row>
    <row r="125" spans="2:12" x14ac:dyDescent="0.15">
      <c r="B125" s="49" t="str">
        <f t="shared" si="8"/>
        <v/>
      </c>
      <c r="C125" s="50" t="str">
        <f t="shared" si="9"/>
        <v/>
      </c>
      <c r="D125" s="49" t="str">
        <f t="shared" si="10"/>
        <v/>
      </c>
      <c r="E125" s="51" t="str">
        <f t="shared" si="11"/>
        <v/>
      </c>
      <c r="F125" s="11" t="str">
        <f t="shared" si="12"/>
        <v/>
      </c>
      <c r="G125" s="52" t="str">
        <f t="shared" si="13"/>
        <v/>
      </c>
      <c r="H125" s="49" t="str">
        <f>IF(AND(H119&lt;G$8,L$8=2),H119+1,"")</f>
        <v/>
      </c>
      <c r="I125" s="51" t="str">
        <f>IF(AND(H119&lt;G$8,L$8=2),IF(H125=G$8,K119,E$12-J125),"")</f>
        <v/>
      </c>
      <c r="J125" s="11" t="str">
        <f>IF(AND(H119&lt;G$8,L$8=2),TRUNC(K119*L$7),"")</f>
        <v/>
      </c>
      <c r="K125" s="52" t="str">
        <f>IF(AND(H119&lt;G$8,L$8=2),IF(H125=G$8,0,K119-I125),IF(K124&gt;0,K124,""))</f>
        <v/>
      </c>
      <c r="L125" s="53" t="str">
        <f t="shared" si="7"/>
        <v/>
      </c>
    </row>
    <row r="126" spans="2:12" x14ac:dyDescent="0.15">
      <c r="B126" s="54" t="str">
        <f t="shared" si="8"/>
        <v/>
      </c>
      <c r="C126" s="55" t="str">
        <f t="shared" si="9"/>
        <v/>
      </c>
      <c r="D126" s="54" t="str">
        <f t="shared" si="10"/>
        <v/>
      </c>
      <c r="E126" s="56" t="str">
        <f t="shared" si="11"/>
        <v/>
      </c>
      <c r="F126" s="10" t="str">
        <f t="shared" si="12"/>
        <v/>
      </c>
      <c r="G126" s="57" t="str">
        <f t="shared" si="13"/>
        <v/>
      </c>
      <c r="H126" s="54" t="str">
        <f>IF(AND(H120&lt;G$8,L$8=3),H120+1,"")</f>
        <v/>
      </c>
      <c r="I126" s="56" t="str">
        <f>IF(AND(H120&lt;G$8,L$8=3),IF(H126=G$8,K120,E$12-J126),"")</f>
        <v/>
      </c>
      <c r="J126" s="10" t="str">
        <f>IF(AND(H120&lt;G$8,L$8=3),TRUNC(K120*L$7),"")</f>
        <v/>
      </c>
      <c r="K126" s="57" t="str">
        <f>IF(AND(H120&lt;G$8,L$8=3),IF(H126=G$8,0,K120-I126),IF(K125&gt;0,K125,""))</f>
        <v/>
      </c>
      <c r="L126" s="58" t="str">
        <f t="shared" si="7"/>
        <v/>
      </c>
    </row>
    <row r="127" spans="2:12" x14ac:dyDescent="0.15">
      <c r="B127" s="44" t="str">
        <f t="shared" si="8"/>
        <v/>
      </c>
      <c r="C127" s="45" t="str">
        <f t="shared" si="9"/>
        <v/>
      </c>
      <c r="D127" s="44" t="str">
        <f t="shared" si="10"/>
        <v/>
      </c>
      <c r="E127" s="46" t="str">
        <f t="shared" si="11"/>
        <v/>
      </c>
      <c r="F127" s="3" t="str">
        <f t="shared" si="12"/>
        <v/>
      </c>
      <c r="G127" s="47" t="str">
        <f t="shared" si="13"/>
        <v/>
      </c>
      <c r="H127" s="44" t="str">
        <f>IF(AND(H121&lt;G$8,L$8=4),H121+1,"")</f>
        <v/>
      </c>
      <c r="I127" s="46" t="str">
        <f>IF(AND(H121&lt;G$8,L$8=4),IF(H127=G$8,K121,E$12-J127),"")</f>
        <v/>
      </c>
      <c r="J127" s="3" t="str">
        <f>IF(AND(H121&lt;G$8,L$8=4),TRUNC(K121*L$7),"")</f>
        <v/>
      </c>
      <c r="K127" s="47" t="str">
        <f>IF(AND(H121&lt;G$8,L$8=4),IF(H127=G$8,0,K121-I127),IF(K126&gt;0,K126,""))</f>
        <v/>
      </c>
      <c r="L127" s="48" t="str">
        <f t="shared" si="7"/>
        <v/>
      </c>
    </row>
    <row r="128" spans="2:12" x14ac:dyDescent="0.15">
      <c r="B128" s="44" t="str">
        <f t="shared" si="8"/>
        <v/>
      </c>
      <c r="C128" s="45" t="str">
        <f t="shared" si="9"/>
        <v/>
      </c>
      <c r="D128" s="44" t="str">
        <f t="shared" si="10"/>
        <v/>
      </c>
      <c r="E128" s="46" t="str">
        <f t="shared" si="11"/>
        <v/>
      </c>
      <c r="F128" s="3" t="str">
        <f t="shared" si="12"/>
        <v/>
      </c>
      <c r="G128" s="47" t="str">
        <f t="shared" si="13"/>
        <v/>
      </c>
      <c r="H128" s="44" t="str">
        <f>IF(AND(H122&lt;G$8,L$8=5),H122+1,"")</f>
        <v/>
      </c>
      <c r="I128" s="46" t="str">
        <f>IF(AND(H122&lt;G$8,L$8=5),IF(H128=G$8,K122,E$12-J128),"")</f>
        <v/>
      </c>
      <c r="J128" s="3" t="str">
        <f>IF(AND(H122&lt;G$8,L$8=5),TRUNC(K122*L$7),"")</f>
        <v/>
      </c>
      <c r="K128" s="47" t="str">
        <f>IF(AND(H122&lt;G$8,L$8=5),IF(H128=G$8,0,K122-I128),IF(K127&gt;0,K127,""))</f>
        <v/>
      </c>
      <c r="L128" s="48" t="str">
        <f t="shared" si="7"/>
        <v/>
      </c>
    </row>
    <row r="129" spans="2:12" x14ac:dyDescent="0.15">
      <c r="B129" s="44" t="str">
        <f t="shared" si="8"/>
        <v/>
      </c>
      <c r="C129" s="45" t="str">
        <f t="shared" si="9"/>
        <v/>
      </c>
      <c r="D129" s="44" t="str">
        <f t="shared" si="10"/>
        <v/>
      </c>
      <c r="E129" s="46" t="str">
        <f t="shared" si="11"/>
        <v/>
      </c>
      <c r="F129" s="3" t="str">
        <f t="shared" si="12"/>
        <v/>
      </c>
      <c r="G129" s="47" t="str">
        <f t="shared" si="13"/>
        <v/>
      </c>
      <c r="H129" s="44" t="str">
        <f>IF(AND(H123&lt;G$8,L$8=6),H123+1,"")</f>
        <v/>
      </c>
      <c r="I129" s="46" t="str">
        <f>IF(AND(H123&lt;G$8,L$8=6),IF(H129=G$8,K123,E$12-J129),"")</f>
        <v/>
      </c>
      <c r="J129" s="3" t="str">
        <f>IF(AND(H123&lt;G$8,L$8=6),TRUNC(K123*L$7),"")</f>
        <v/>
      </c>
      <c r="K129" s="47" t="str">
        <f>IF(AND(H123&lt;G$8,L$8=6),IF(H129=G$8,0,K123-I129),IF(K128&gt;0,K128,""))</f>
        <v/>
      </c>
      <c r="L129" s="48" t="str">
        <f t="shared" si="7"/>
        <v/>
      </c>
    </row>
    <row r="130" spans="2:12" x14ac:dyDescent="0.15">
      <c r="B130" s="49" t="str">
        <f t="shared" si="8"/>
        <v/>
      </c>
      <c r="C130" s="50" t="str">
        <f t="shared" si="9"/>
        <v/>
      </c>
      <c r="D130" s="49" t="str">
        <f t="shared" si="10"/>
        <v/>
      </c>
      <c r="E130" s="51" t="str">
        <f t="shared" si="11"/>
        <v/>
      </c>
      <c r="F130" s="11" t="str">
        <f t="shared" si="12"/>
        <v/>
      </c>
      <c r="G130" s="52" t="str">
        <f t="shared" si="13"/>
        <v/>
      </c>
      <c r="H130" s="49" t="str">
        <f>IF(AND(H124&lt;G$8,L$8=1),H124+1,"")</f>
        <v/>
      </c>
      <c r="I130" s="51" t="str">
        <f>IF(AND(H124&lt;G$8,L$8=1),IF(H130=G$8,K124,E$12-J130),"")</f>
        <v/>
      </c>
      <c r="J130" s="11" t="str">
        <f>IF(AND(H124&lt;G$8,L$8=1),TRUNC(K124*L$7),"")</f>
        <v/>
      </c>
      <c r="K130" s="52" t="str">
        <f>IF(AND(H124&lt;G$8,L$8=1),IF(H130=G$8,0,K124-I130),IF(K129&gt;0,K129,""))</f>
        <v/>
      </c>
      <c r="L130" s="53" t="str">
        <f t="shared" si="7"/>
        <v/>
      </c>
    </row>
    <row r="131" spans="2:12" x14ac:dyDescent="0.15">
      <c r="B131" s="54" t="str">
        <f t="shared" si="8"/>
        <v/>
      </c>
      <c r="C131" s="55" t="str">
        <f t="shared" si="9"/>
        <v/>
      </c>
      <c r="D131" s="54" t="str">
        <f t="shared" si="10"/>
        <v/>
      </c>
      <c r="E131" s="56" t="str">
        <f t="shared" si="11"/>
        <v/>
      </c>
      <c r="F131" s="10" t="str">
        <f t="shared" si="12"/>
        <v/>
      </c>
      <c r="G131" s="57" t="str">
        <f t="shared" si="13"/>
        <v/>
      </c>
      <c r="H131" s="54" t="str">
        <f>IF(AND(H125&lt;G$8,L$8=2),H125+1,"")</f>
        <v/>
      </c>
      <c r="I131" s="56" t="str">
        <f>IF(AND(H125&lt;G$8,L$8=2),IF(H131=G$8,K125,E$12-J131),"")</f>
        <v/>
      </c>
      <c r="J131" s="10" t="str">
        <f>IF(AND(H125&lt;G$8,L$8=2),TRUNC(K125*L$7),"")</f>
        <v/>
      </c>
      <c r="K131" s="57" t="str">
        <f>IF(AND(H125&lt;G$8,L$8=2),IF(H131=G$8,0,K125-I131),IF(K130&gt;0,K130,""))</f>
        <v/>
      </c>
      <c r="L131" s="58" t="str">
        <f t="shared" si="7"/>
        <v/>
      </c>
    </row>
    <row r="132" spans="2:12" x14ac:dyDescent="0.15">
      <c r="B132" s="44" t="str">
        <f t="shared" si="8"/>
        <v/>
      </c>
      <c r="C132" s="45" t="str">
        <f t="shared" si="9"/>
        <v/>
      </c>
      <c r="D132" s="44" t="str">
        <f t="shared" si="10"/>
        <v/>
      </c>
      <c r="E132" s="46" t="str">
        <f t="shared" si="11"/>
        <v/>
      </c>
      <c r="F132" s="3" t="str">
        <f t="shared" si="12"/>
        <v/>
      </c>
      <c r="G132" s="47" t="str">
        <f t="shared" si="13"/>
        <v/>
      </c>
      <c r="H132" s="44" t="str">
        <f>IF(AND(H126&lt;G$8,L$8=3),H126+1,"")</f>
        <v/>
      </c>
      <c r="I132" s="46" t="str">
        <f>IF(AND(H126&lt;G$8,L$8=3),IF(H132=G$8,K126,E$12-J132),"")</f>
        <v/>
      </c>
      <c r="J132" s="3" t="str">
        <f>IF(AND(H126&lt;G$8,L$8=3),TRUNC(K126*L$7),"")</f>
        <v/>
      </c>
      <c r="K132" s="47" t="str">
        <f>IF(AND(H126&lt;G$8,L$8=3),IF(H132=G$8,0,K126-I132),IF(K131&gt;0,K131,""))</f>
        <v/>
      </c>
      <c r="L132" s="48" t="str">
        <f t="shared" si="7"/>
        <v/>
      </c>
    </row>
    <row r="133" spans="2:12" x14ac:dyDescent="0.15">
      <c r="B133" s="44" t="str">
        <f t="shared" si="8"/>
        <v/>
      </c>
      <c r="C133" s="45" t="str">
        <f t="shared" si="9"/>
        <v/>
      </c>
      <c r="D133" s="44" t="str">
        <f t="shared" si="10"/>
        <v/>
      </c>
      <c r="E133" s="46" t="str">
        <f t="shared" si="11"/>
        <v/>
      </c>
      <c r="F133" s="3" t="str">
        <f t="shared" si="12"/>
        <v/>
      </c>
      <c r="G133" s="47" t="str">
        <f t="shared" si="13"/>
        <v/>
      </c>
      <c r="H133" s="44" t="str">
        <f>IF(AND(H127&lt;G$8,L$8=4),H127+1,"")</f>
        <v/>
      </c>
      <c r="I133" s="46" t="str">
        <f>IF(AND(H127&lt;G$8,L$8=4),IF(H133=G$8,K127,E$12-J133),"")</f>
        <v/>
      </c>
      <c r="J133" s="3" t="str">
        <f>IF(AND(H127&lt;G$8,L$8=4),TRUNC(K127*L$7),"")</f>
        <v/>
      </c>
      <c r="K133" s="47" t="str">
        <f>IF(AND(H127&lt;G$8,L$8=4),IF(H133=G$8,0,K127-I133),IF(K132&gt;0,K132,""))</f>
        <v/>
      </c>
      <c r="L133" s="48" t="str">
        <f t="shared" si="7"/>
        <v/>
      </c>
    </row>
    <row r="134" spans="2:12" x14ac:dyDescent="0.15">
      <c r="B134" s="44" t="str">
        <f t="shared" si="8"/>
        <v/>
      </c>
      <c r="C134" s="45" t="str">
        <f t="shared" si="9"/>
        <v/>
      </c>
      <c r="D134" s="44" t="str">
        <f t="shared" si="10"/>
        <v/>
      </c>
      <c r="E134" s="46" t="str">
        <f t="shared" si="11"/>
        <v/>
      </c>
      <c r="F134" s="3" t="str">
        <f t="shared" si="12"/>
        <v/>
      </c>
      <c r="G134" s="47" t="str">
        <f t="shared" si="13"/>
        <v/>
      </c>
      <c r="H134" s="44" t="str">
        <f>IF(AND(H128&lt;G$8,L$8=5),H128+1,"")</f>
        <v/>
      </c>
      <c r="I134" s="46" t="str">
        <f>IF(AND(H128&lt;G$8,L$8=5),IF(H134=G$8,K128,E$12-J134),"")</f>
        <v/>
      </c>
      <c r="J134" s="3" t="str">
        <f>IF(AND(H128&lt;G$8,L$8=5),TRUNC(K128*L$7),"")</f>
        <v/>
      </c>
      <c r="K134" s="47" t="str">
        <f>IF(AND(H128&lt;G$8,L$8=5),IF(H134=G$8,0,K128-I134),IF(K133&gt;0,K133,""))</f>
        <v/>
      </c>
      <c r="L134" s="48" t="str">
        <f t="shared" si="7"/>
        <v/>
      </c>
    </row>
    <row r="135" spans="2:12" x14ac:dyDescent="0.15">
      <c r="B135" s="49" t="str">
        <f t="shared" si="8"/>
        <v/>
      </c>
      <c r="C135" s="50" t="str">
        <f t="shared" si="9"/>
        <v/>
      </c>
      <c r="D135" s="49" t="str">
        <f t="shared" si="10"/>
        <v/>
      </c>
      <c r="E135" s="51" t="str">
        <f t="shared" si="11"/>
        <v/>
      </c>
      <c r="F135" s="11" t="str">
        <f t="shared" si="12"/>
        <v/>
      </c>
      <c r="G135" s="52" t="str">
        <f t="shared" si="13"/>
        <v/>
      </c>
      <c r="H135" s="49" t="str">
        <f>IF(AND(H129&lt;G$8,L$8=6),H129+1,"")</f>
        <v/>
      </c>
      <c r="I135" s="51" t="str">
        <f>IF(AND(H129&lt;G$8,L$8=6),IF(H135=G$8,K129,E$12-J135),"")</f>
        <v/>
      </c>
      <c r="J135" s="11" t="str">
        <f>IF(AND(H129&lt;G$8,L$8=6),TRUNC(K129*L$7),"")</f>
        <v/>
      </c>
      <c r="K135" s="52" t="str">
        <f>IF(AND(H129&lt;G$8,L$8=6),IF(H135=G$8,0,K129-I135),IF(K134&gt;0,K134,""))</f>
        <v/>
      </c>
      <c r="L135" s="53" t="str">
        <f t="shared" si="7"/>
        <v/>
      </c>
    </row>
    <row r="136" spans="2:12" x14ac:dyDescent="0.15">
      <c r="B136" s="54" t="str">
        <f t="shared" si="8"/>
        <v/>
      </c>
      <c r="C136" s="55" t="str">
        <f t="shared" si="9"/>
        <v/>
      </c>
      <c r="D136" s="54" t="str">
        <f t="shared" si="10"/>
        <v/>
      </c>
      <c r="E136" s="56" t="str">
        <f t="shared" si="11"/>
        <v/>
      </c>
      <c r="F136" s="10" t="str">
        <f t="shared" si="12"/>
        <v/>
      </c>
      <c r="G136" s="57" t="str">
        <f t="shared" si="13"/>
        <v/>
      </c>
      <c r="H136" s="54" t="str">
        <f>IF(AND(H130&lt;G$8,L$8=1),H130+1,"")</f>
        <v/>
      </c>
      <c r="I136" s="56" t="str">
        <f>IF(AND(H130&lt;G$8,L$8=1),IF(H136=G$8,K130,E$12-J136),"")</f>
        <v/>
      </c>
      <c r="J136" s="10" t="str">
        <f>IF(AND(H130&lt;G$8,L$8=1),TRUNC(K130*L$7),"")</f>
        <v/>
      </c>
      <c r="K136" s="57" t="str">
        <f>IF(AND(H130&lt;G$8,L$8=1),IF(H136=G$8,0,K130-I136),IF(K135&gt;0,K135,""))</f>
        <v/>
      </c>
      <c r="L136" s="58" t="str">
        <f t="shared" si="7"/>
        <v/>
      </c>
    </row>
    <row r="137" spans="2:12" x14ac:dyDescent="0.15">
      <c r="B137" s="44" t="str">
        <f t="shared" si="8"/>
        <v/>
      </c>
      <c r="C137" s="45" t="str">
        <f t="shared" si="9"/>
        <v/>
      </c>
      <c r="D137" s="44" t="str">
        <f t="shared" si="10"/>
        <v/>
      </c>
      <c r="E137" s="46" t="str">
        <f t="shared" si="11"/>
        <v/>
      </c>
      <c r="F137" s="3" t="str">
        <f t="shared" si="12"/>
        <v/>
      </c>
      <c r="G137" s="47" t="str">
        <f t="shared" si="13"/>
        <v/>
      </c>
      <c r="H137" s="44" t="str">
        <f>IF(AND(H131&lt;G$8,L$8=2),H131+1,"")</f>
        <v/>
      </c>
      <c r="I137" s="46" t="str">
        <f>IF(AND(H131&lt;G$8,L$8=2),IF(H137=G$8,K131,E$12-J137),"")</f>
        <v/>
      </c>
      <c r="J137" s="3" t="str">
        <f>IF(AND(H131&lt;G$8,L$8=2),TRUNC(K131*L$7),"")</f>
        <v/>
      </c>
      <c r="K137" s="47" t="str">
        <f>IF(AND(H131&lt;G$8,L$8=2),IF(H137=G$8,0,K131-I137),IF(K136&gt;0,K136,""))</f>
        <v/>
      </c>
      <c r="L137" s="48" t="str">
        <f t="shared" si="7"/>
        <v/>
      </c>
    </row>
    <row r="138" spans="2:12" x14ac:dyDescent="0.15">
      <c r="B138" s="44" t="str">
        <f t="shared" si="8"/>
        <v/>
      </c>
      <c r="C138" s="45" t="str">
        <f t="shared" si="9"/>
        <v/>
      </c>
      <c r="D138" s="44" t="str">
        <f t="shared" si="10"/>
        <v/>
      </c>
      <c r="E138" s="46" t="str">
        <f t="shared" si="11"/>
        <v/>
      </c>
      <c r="F138" s="3" t="str">
        <f t="shared" si="12"/>
        <v/>
      </c>
      <c r="G138" s="47" t="str">
        <f t="shared" si="13"/>
        <v/>
      </c>
      <c r="H138" s="44" t="str">
        <f>IF(AND(H132&lt;G$8,L$8=3),H132+1,"")</f>
        <v/>
      </c>
      <c r="I138" s="46" t="str">
        <f>IF(AND(H132&lt;G$8,L$8=3),IF(H138=G$8,K132,E$12-J138),"")</f>
        <v/>
      </c>
      <c r="J138" s="3" t="str">
        <f>IF(AND(H132&lt;G$8,L$8=3),TRUNC(K132*L$7),"")</f>
        <v/>
      </c>
      <c r="K138" s="47" t="str">
        <f>IF(AND(H132&lt;G$8,L$8=3),IF(H138=G$8,0,K132-I138),IF(K137&gt;0,K137,""))</f>
        <v/>
      </c>
      <c r="L138" s="48" t="str">
        <f t="shared" si="7"/>
        <v/>
      </c>
    </row>
    <row r="139" spans="2:12" x14ac:dyDescent="0.15">
      <c r="B139" s="44" t="str">
        <f t="shared" si="8"/>
        <v/>
      </c>
      <c r="C139" s="45" t="str">
        <f t="shared" si="9"/>
        <v/>
      </c>
      <c r="D139" s="44" t="str">
        <f t="shared" si="10"/>
        <v/>
      </c>
      <c r="E139" s="46" t="str">
        <f t="shared" si="11"/>
        <v/>
      </c>
      <c r="F139" s="3" t="str">
        <f t="shared" si="12"/>
        <v/>
      </c>
      <c r="G139" s="47" t="str">
        <f t="shared" si="13"/>
        <v/>
      </c>
      <c r="H139" s="44" t="str">
        <f>IF(AND(H133&lt;G$8,L$8=4),H133+1,"")</f>
        <v/>
      </c>
      <c r="I139" s="46" t="str">
        <f>IF(AND(H133&lt;G$8,L$8=4),IF(H139=G$8,K133,E$12-J139),"")</f>
        <v/>
      </c>
      <c r="J139" s="3" t="str">
        <f>IF(AND(H133&lt;G$8,L$8=4),TRUNC(K133*L$7),"")</f>
        <v/>
      </c>
      <c r="K139" s="47" t="str">
        <f>IF(AND(H133&lt;G$8,L$8=4),IF(H139=G$8,0,K133-I139),IF(K138&gt;0,K138,""))</f>
        <v/>
      </c>
      <c r="L139" s="48" t="str">
        <f t="shared" si="7"/>
        <v/>
      </c>
    </row>
    <row r="140" spans="2:12" x14ac:dyDescent="0.15">
      <c r="B140" s="49" t="str">
        <f t="shared" si="8"/>
        <v/>
      </c>
      <c r="C140" s="50" t="str">
        <f t="shared" si="9"/>
        <v/>
      </c>
      <c r="D140" s="49" t="str">
        <f t="shared" si="10"/>
        <v/>
      </c>
      <c r="E140" s="51" t="str">
        <f t="shared" si="11"/>
        <v/>
      </c>
      <c r="F140" s="11" t="str">
        <f t="shared" si="12"/>
        <v/>
      </c>
      <c r="G140" s="52" t="str">
        <f t="shared" si="13"/>
        <v/>
      </c>
      <c r="H140" s="49" t="str">
        <f>IF(AND(H134&lt;G$8,L$8=5),H134+1,"")</f>
        <v/>
      </c>
      <c r="I140" s="51" t="str">
        <f>IF(AND(H134&lt;G$8,L$8=5),IF(H140=G$8,K134,E$12-J140),"")</f>
        <v/>
      </c>
      <c r="J140" s="11" t="str">
        <f>IF(AND(H134&lt;G$8,L$8=5),TRUNC(K134*L$7),"")</f>
        <v/>
      </c>
      <c r="K140" s="52" t="str">
        <f>IF(AND(H134&lt;G$8,L$8=5),IF(H140=G$8,0,K134-I140),IF(K139&gt;0,K139,""))</f>
        <v/>
      </c>
      <c r="L140" s="53" t="str">
        <f t="shared" si="7"/>
        <v/>
      </c>
    </row>
    <row r="141" spans="2:12" x14ac:dyDescent="0.15">
      <c r="B141" s="54" t="str">
        <f t="shared" si="8"/>
        <v/>
      </c>
      <c r="C141" s="55" t="str">
        <f t="shared" si="9"/>
        <v/>
      </c>
      <c r="D141" s="54" t="str">
        <f t="shared" si="10"/>
        <v/>
      </c>
      <c r="E141" s="56" t="str">
        <f t="shared" si="11"/>
        <v/>
      </c>
      <c r="F141" s="10" t="str">
        <f t="shared" si="12"/>
        <v/>
      </c>
      <c r="G141" s="57" t="str">
        <f t="shared" si="13"/>
        <v/>
      </c>
      <c r="H141" s="54" t="str">
        <f>IF(AND(H135&lt;G$8,L$8=6),H135+1,"")</f>
        <v/>
      </c>
      <c r="I141" s="56" t="str">
        <f>IF(AND(H135&lt;G$8,L$8=6),IF(H141=G$8,K135,E$12-J141),"")</f>
        <v/>
      </c>
      <c r="J141" s="10" t="str">
        <f>IF(AND(H135&lt;G$8,L$8=6),TRUNC(K135*L$7),"")</f>
        <v/>
      </c>
      <c r="K141" s="57" t="str">
        <f>IF(AND(H135&lt;G$8,L$8=6),IF(H141=G$8,0,K135-I141),IF(K140&gt;0,K140,""))</f>
        <v/>
      </c>
      <c r="L141" s="58" t="str">
        <f t="shared" si="7"/>
        <v/>
      </c>
    </row>
    <row r="142" spans="2:12" x14ac:dyDescent="0.15">
      <c r="B142" s="44" t="str">
        <f t="shared" si="8"/>
        <v/>
      </c>
      <c r="C142" s="45" t="str">
        <f t="shared" si="9"/>
        <v/>
      </c>
      <c r="D142" s="44" t="str">
        <f t="shared" si="10"/>
        <v/>
      </c>
      <c r="E142" s="46" t="str">
        <f t="shared" si="11"/>
        <v/>
      </c>
      <c r="F142" s="3" t="str">
        <f t="shared" si="12"/>
        <v/>
      </c>
      <c r="G142" s="47" t="str">
        <f t="shared" si="13"/>
        <v/>
      </c>
      <c r="H142" s="44" t="str">
        <f>IF(AND(H136&lt;G$8,L$8=1),H136+1,"")</f>
        <v/>
      </c>
      <c r="I142" s="46" t="str">
        <f>IF(AND(H136&lt;G$8,L$8=1),IF(H142=G$8,K136,E$12-J142),"")</f>
        <v/>
      </c>
      <c r="J142" s="3" t="str">
        <f>IF(AND(H136&lt;G$8,L$8=1),TRUNC(K136*L$7),"")</f>
        <v/>
      </c>
      <c r="K142" s="47" t="str">
        <f>IF(AND(H136&lt;G$8,L$8=1),IF(H142=G$8,0,K136-I142),IF(K141&gt;0,K141,""))</f>
        <v/>
      </c>
      <c r="L142" s="48" t="str">
        <f t="shared" si="7"/>
        <v/>
      </c>
    </row>
    <row r="143" spans="2:12" x14ac:dyDescent="0.15">
      <c r="B143" s="44" t="str">
        <f t="shared" si="8"/>
        <v/>
      </c>
      <c r="C143" s="45" t="str">
        <f t="shared" si="9"/>
        <v/>
      </c>
      <c r="D143" s="44" t="str">
        <f t="shared" si="10"/>
        <v/>
      </c>
      <c r="E143" s="46" t="str">
        <f t="shared" si="11"/>
        <v/>
      </c>
      <c r="F143" s="3" t="str">
        <f t="shared" si="12"/>
        <v/>
      </c>
      <c r="G143" s="47" t="str">
        <f t="shared" si="13"/>
        <v/>
      </c>
      <c r="H143" s="44" t="str">
        <f>IF(AND(H137&lt;G$8,L$8=2),H137+1,"")</f>
        <v/>
      </c>
      <c r="I143" s="46" t="str">
        <f>IF(AND(H137&lt;G$8,L$8=2),IF(H143=G$8,K137,E$12-J143),"")</f>
        <v/>
      </c>
      <c r="J143" s="3" t="str">
        <f>IF(AND(H137&lt;G$8,L$8=2),TRUNC(K137*L$7),"")</f>
        <v/>
      </c>
      <c r="K143" s="47" t="str">
        <f>IF(AND(H137&lt;G$8,L$8=2),IF(H143=G$8,0,K137-I143),IF(K142&gt;0,K142,""))</f>
        <v/>
      </c>
      <c r="L143" s="48" t="str">
        <f t="shared" si="7"/>
        <v/>
      </c>
    </row>
    <row r="144" spans="2:12" x14ac:dyDescent="0.15">
      <c r="B144" s="44" t="str">
        <f t="shared" si="8"/>
        <v/>
      </c>
      <c r="C144" s="45" t="str">
        <f t="shared" si="9"/>
        <v/>
      </c>
      <c r="D144" s="44" t="str">
        <f t="shared" si="10"/>
        <v/>
      </c>
      <c r="E144" s="46" t="str">
        <f t="shared" si="11"/>
        <v/>
      </c>
      <c r="F144" s="3" t="str">
        <f t="shared" si="12"/>
        <v/>
      </c>
      <c r="G144" s="47" t="str">
        <f t="shared" si="13"/>
        <v/>
      </c>
      <c r="H144" s="44" t="str">
        <f>IF(AND(H138&lt;G$8,L$8=3),H138+1,"")</f>
        <v/>
      </c>
      <c r="I144" s="46" t="str">
        <f>IF(AND(H138&lt;G$8,L$8=3),IF(H144=G$8,K138,E$12-J144),"")</f>
        <v/>
      </c>
      <c r="J144" s="3" t="str">
        <f>IF(AND(H138&lt;G$8,L$8=3),TRUNC(K138*L$7),"")</f>
        <v/>
      </c>
      <c r="K144" s="47" t="str">
        <f>IF(AND(H138&lt;G$8,L$8=3),IF(H144=G$8,0,K138-I144),IF(K143&gt;0,K143,""))</f>
        <v/>
      </c>
      <c r="L144" s="48" t="str">
        <f t="shared" ref="L144:L207" si="14">IFERROR(G144+K144,G144)</f>
        <v/>
      </c>
    </row>
    <row r="145" spans="2:12" x14ac:dyDescent="0.15">
      <c r="B145" s="49" t="str">
        <f t="shared" ref="B145:B208" si="15">IF(D144&lt;G$7,IF(C144=12,B144+1,B144),"")</f>
        <v/>
      </c>
      <c r="C145" s="50" t="str">
        <f t="shared" ref="C145:C208" si="16">IF(D144&lt;G$7,IF(C144=12,1,C144+1),"")</f>
        <v/>
      </c>
      <c r="D145" s="49" t="str">
        <f t="shared" ref="D145:D208" si="17">IF(D144&lt;G$7,D144+1,"")</f>
        <v/>
      </c>
      <c r="E145" s="51" t="str">
        <f t="shared" ref="E145:E208" si="18">IF(D144&lt;G$7,IF(G$7-D145=0,G144,E$11-F145),"")</f>
        <v/>
      </c>
      <c r="F145" s="11" t="str">
        <f t="shared" ref="F145:F208" si="19">IF(D144&lt;G$7,TRUNC(G144*L$6),"")</f>
        <v/>
      </c>
      <c r="G145" s="52" t="str">
        <f t="shared" ref="G145:G208" si="20">IF(D144&lt;G$7,G144-E145,"")</f>
        <v/>
      </c>
      <c r="H145" s="49" t="str">
        <f>IF(AND(H139&lt;G$8,L$8=4),H139+1,"")</f>
        <v/>
      </c>
      <c r="I145" s="51" t="str">
        <f>IF(AND(H139&lt;G$8,L$8=4),IF(H145=G$8,K139,E$12-J145),"")</f>
        <v/>
      </c>
      <c r="J145" s="11" t="str">
        <f>IF(AND(H139&lt;G$8,L$8=4),TRUNC(K139*L$7),"")</f>
        <v/>
      </c>
      <c r="K145" s="52" t="str">
        <f>IF(AND(H139&lt;G$8,L$8=4),IF(H145=G$8,0,K139-I145),IF(K144&gt;0,K144,""))</f>
        <v/>
      </c>
      <c r="L145" s="53" t="str">
        <f t="shared" si="14"/>
        <v/>
      </c>
    </row>
    <row r="146" spans="2:12" x14ac:dyDescent="0.15">
      <c r="B146" s="54" t="str">
        <f t="shared" si="15"/>
        <v/>
      </c>
      <c r="C146" s="55" t="str">
        <f t="shared" si="16"/>
        <v/>
      </c>
      <c r="D146" s="54" t="str">
        <f t="shared" si="17"/>
        <v/>
      </c>
      <c r="E146" s="56" t="str">
        <f t="shared" si="18"/>
        <v/>
      </c>
      <c r="F146" s="10" t="str">
        <f t="shared" si="19"/>
        <v/>
      </c>
      <c r="G146" s="57" t="str">
        <f t="shared" si="20"/>
        <v/>
      </c>
      <c r="H146" s="54" t="str">
        <f>IF(AND(H140&lt;G$8,L$8=5),H140+1,"")</f>
        <v/>
      </c>
      <c r="I146" s="56" t="str">
        <f>IF(AND(H140&lt;G$8,L$8=5),IF(H146=G$8,K140,E$12-J146),"")</f>
        <v/>
      </c>
      <c r="J146" s="10" t="str">
        <f>IF(AND(H140&lt;G$8,L$8=5),TRUNC(K140*L$7),"")</f>
        <v/>
      </c>
      <c r="K146" s="57" t="str">
        <f>IF(AND(H140&lt;G$8,L$8=5),IF(H146=G$8,0,K140-I146),IF(K145&gt;0,K145,""))</f>
        <v/>
      </c>
      <c r="L146" s="58" t="str">
        <f t="shared" si="14"/>
        <v/>
      </c>
    </row>
    <row r="147" spans="2:12" x14ac:dyDescent="0.15">
      <c r="B147" s="44" t="str">
        <f t="shared" si="15"/>
        <v/>
      </c>
      <c r="C147" s="45" t="str">
        <f t="shared" si="16"/>
        <v/>
      </c>
      <c r="D147" s="44" t="str">
        <f t="shared" si="17"/>
        <v/>
      </c>
      <c r="E147" s="46" t="str">
        <f t="shared" si="18"/>
        <v/>
      </c>
      <c r="F147" s="3" t="str">
        <f t="shared" si="19"/>
        <v/>
      </c>
      <c r="G147" s="47" t="str">
        <f t="shared" si="20"/>
        <v/>
      </c>
      <c r="H147" s="44" t="str">
        <f>IF(AND(H141&lt;G$8,L$8=6),H141+1,"")</f>
        <v/>
      </c>
      <c r="I147" s="46" t="str">
        <f>IF(AND(H141&lt;G$8,L$8=6),IF(H147=G$8,K141,E$12-J147),"")</f>
        <v/>
      </c>
      <c r="J147" s="3" t="str">
        <f>IF(AND(H141&lt;G$8,L$8=6),TRUNC(K141*L$7),"")</f>
        <v/>
      </c>
      <c r="K147" s="47" t="str">
        <f>IF(AND(H141&lt;G$8,L$8=6),IF(H147=G$8,0,K141-I147),IF(K146&gt;0,K146,""))</f>
        <v/>
      </c>
      <c r="L147" s="48" t="str">
        <f t="shared" si="14"/>
        <v/>
      </c>
    </row>
    <row r="148" spans="2:12" x14ac:dyDescent="0.15">
      <c r="B148" s="44" t="str">
        <f t="shared" si="15"/>
        <v/>
      </c>
      <c r="C148" s="45" t="str">
        <f t="shared" si="16"/>
        <v/>
      </c>
      <c r="D148" s="44" t="str">
        <f t="shared" si="17"/>
        <v/>
      </c>
      <c r="E148" s="46" t="str">
        <f t="shared" si="18"/>
        <v/>
      </c>
      <c r="F148" s="3" t="str">
        <f t="shared" si="19"/>
        <v/>
      </c>
      <c r="G148" s="47" t="str">
        <f t="shared" si="20"/>
        <v/>
      </c>
      <c r="H148" s="44" t="str">
        <f>IF(AND(H142&lt;G$8,L$8=1),H142+1,"")</f>
        <v/>
      </c>
      <c r="I148" s="46" t="str">
        <f>IF(AND(H142&lt;G$8,L$8=1),IF(H148=G$8,K142,E$12-J148),"")</f>
        <v/>
      </c>
      <c r="J148" s="3" t="str">
        <f>IF(AND(H142&lt;G$8,L$8=1),TRUNC(K142*L$7),"")</f>
        <v/>
      </c>
      <c r="K148" s="47" t="str">
        <f>IF(AND(H142&lt;G$8,L$8=1),IF(H148=G$8,0,K142-I148),IF(K147&gt;0,K147,""))</f>
        <v/>
      </c>
      <c r="L148" s="48" t="str">
        <f t="shared" si="14"/>
        <v/>
      </c>
    </row>
    <row r="149" spans="2:12" x14ac:dyDescent="0.15">
      <c r="B149" s="44" t="str">
        <f t="shared" si="15"/>
        <v/>
      </c>
      <c r="C149" s="45" t="str">
        <f t="shared" si="16"/>
        <v/>
      </c>
      <c r="D149" s="44" t="str">
        <f t="shared" si="17"/>
        <v/>
      </c>
      <c r="E149" s="46" t="str">
        <f t="shared" si="18"/>
        <v/>
      </c>
      <c r="F149" s="3" t="str">
        <f t="shared" si="19"/>
        <v/>
      </c>
      <c r="G149" s="47" t="str">
        <f t="shared" si="20"/>
        <v/>
      </c>
      <c r="H149" s="44" t="str">
        <f>IF(AND(H143&lt;G$8,L$8=2),H143+1,"")</f>
        <v/>
      </c>
      <c r="I149" s="46" t="str">
        <f>IF(AND(H143&lt;G$8,L$8=2),IF(H149=G$8,K143,E$12-J149),"")</f>
        <v/>
      </c>
      <c r="J149" s="3" t="str">
        <f>IF(AND(H143&lt;G$8,L$8=2),TRUNC(K143*L$7),"")</f>
        <v/>
      </c>
      <c r="K149" s="47" t="str">
        <f>IF(AND(H143&lt;G$8,L$8=2),IF(H149=G$8,0,K143-I149),IF(K148&gt;0,K148,""))</f>
        <v/>
      </c>
      <c r="L149" s="48" t="str">
        <f t="shared" si="14"/>
        <v/>
      </c>
    </row>
    <row r="150" spans="2:12" x14ac:dyDescent="0.15">
      <c r="B150" s="49" t="str">
        <f t="shared" si="15"/>
        <v/>
      </c>
      <c r="C150" s="50" t="str">
        <f t="shared" si="16"/>
        <v/>
      </c>
      <c r="D150" s="49" t="str">
        <f t="shared" si="17"/>
        <v/>
      </c>
      <c r="E150" s="51" t="str">
        <f t="shared" si="18"/>
        <v/>
      </c>
      <c r="F150" s="11" t="str">
        <f t="shared" si="19"/>
        <v/>
      </c>
      <c r="G150" s="52" t="str">
        <f t="shared" si="20"/>
        <v/>
      </c>
      <c r="H150" s="49" t="str">
        <f>IF(AND(H144&lt;G$8,L$8=3),H144+1,"")</f>
        <v/>
      </c>
      <c r="I150" s="51" t="str">
        <f>IF(AND(H144&lt;G$8,L$8=3),IF(H150=G$8,K144,E$12-J150),"")</f>
        <v/>
      </c>
      <c r="J150" s="11" t="str">
        <f>IF(AND(H144&lt;G$8,L$8=3),TRUNC(K144*L$7),"")</f>
        <v/>
      </c>
      <c r="K150" s="52" t="str">
        <f>IF(AND(H144&lt;G$8,L$8=3),IF(H150=G$8,0,K144-I150),IF(K149&gt;0,K149,""))</f>
        <v/>
      </c>
      <c r="L150" s="53" t="str">
        <f t="shared" si="14"/>
        <v/>
      </c>
    </row>
    <row r="151" spans="2:12" x14ac:dyDescent="0.15">
      <c r="B151" s="54" t="str">
        <f t="shared" si="15"/>
        <v/>
      </c>
      <c r="C151" s="55" t="str">
        <f t="shared" si="16"/>
        <v/>
      </c>
      <c r="D151" s="54" t="str">
        <f t="shared" si="17"/>
        <v/>
      </c>
      <c r="E151" s="56" t="str">
        <f t="shared" si="18"/>
        <v/>
      </c>
      <c r="F151" s="10" t="str">
        <f t="shared" si="19"/>
        <v/>
      </c>
      <c r="G151" s="57" t="str">
        <f t="shared" si="20"/>
        <v/>
      </c>
      <c r="H151" s="54" t="str">
        <f>IF(AND(H145&lt;G$8,L$8=4),H145+1,"")</f>
        <v/>
      </c>
      <c r="I151" s="56" t="str">
        <f>IF(AND(H145&lt;G$8,L$8=4),IF(H151=G$8,K145,E$12-J151),"")</f>
        <v/>
      </c>
      <c r="J151" s="10" t="str">
        <f>IF(AND(H145&lt;G$8,L$8=4),TRUNC(K145*L$7),"")</f>
        <v/>
      </c>
      <c r="K151" s="57" t="str">
        <f>IF(AND(H145&lt;G$8,L$8=4),IF(H151=G$8,0,K145-I151),IF(K150&gt;0,K150,""))</f>
        <v/>
      </c>
      <c r="L151" s="58" t="str">
        <f t="shared" si="14"/>
        <v/>
      </c>
    </row>
    <row r="152" spans="2:12" x14ac:dyDescent="0.15">
      <c r="B152" s="44" t="str">
        <f t="shared" si="15"/>
        <v/>
      </c>
      <c r="C152" s="45" t="str">
        <f t="shared" si="16"/>
        <v/>
      </c>
      <c r="D152" s="44" t="str">
        <f t="shared" si="17"/>
        <v/>
      </c>
      <c r="E152" s="46" t="str">
        <f t="shared" si="18"/>
        <v/>
      </c>
      <c r="F152" s="3" t="str">
        <f t="shared" si="19"/>
        <v/>
      </c>
      <c r="G152" s="47" t="str">
        <f t="shared" si="20"/>
        <v/>
      </c>
      <c r="H152" s="44" t="str">
        <f>IF(AND(H146&lt;G$8,L$8=5),H146+1,"")</f>
        <v/>
      </c>
      <c r="I152" s="46" t="str">
        <f>IF(AND(H146&lt;G$8,L$8=5),IF(H152=G$8,K146,E$12-J152),"")</f>
        <v/>
      </c>
      <c r="J152" s="3" t="str">
        <f>IF(AND(H146&lt;G$8,L$8=5),TRUNC(K146*L$7),"")</f>
        <v/>
      </c>
      <c r="K152" s="47" t="str">
        <f>IF(AND(H146&lt;G$8,L$8=5),IF(H152=G$8,0,K146-I152),IF(K151&gt;0,K151,""))</f>
        <v/>
      </c>
      <c r="L152" s="48" t="str">
        <f t="shared" si="14"/>
        <v/>
      </c>
    </row>
    <row r="153" spans="2:12" x14ac:dyDescent="0.15">
      <c r="B153" s="44" t="str">
        <f t="shared" si="15"/>
        <v/>
      </c>
      <c r="C153" s="45" t="str">
        <f t="shared" si="16"/>
        <v/>
      </c>
      <c r="D153" s="44" t="str">
        <f t="shared" si="17"/>
        <v/>
      </c>
      <c r="E153" s="46" t="str">
        <f t="shared" si="18"/>
        <v/>
      </c>
      <c r="F153" s="3" t="str">
        <f t="shared" si="19"/>
        <v/>
      </c>
      <c r="G153" s="47" t="str">
        <f t="shared" si="20"/>
        <v/>
      </c>
      <c r="H153" s="44" t="str">
        <f>IF(AND(H147&lt;G$8,L$8=6),H147+1,"")</f>
        <v/>
      </c>
      <c r="I153" s="46" t="str">
        <f>IF(AND(H147&lt;G$8,L$8=6),IF(H153=G$8,K147,E$12-J153),"")</f>
        <v/>
      </c>
      <c r="J153" s="3" t="str">
        <f>IF(AND(H147&lt;G$8,L$8=6),TRUNC(K147*L$7),"")</f>
        <v/>
      </c>
      <c r="K153" s="47" t="str">
        <f>IF(AND(H147&lt;G$8,L$8=6),IF(H153=G$8,0,K147-I153),IF(K152&gt;0,K152,""))</f>
        <v/>
      </c>
      <c r="L153" s="48" t="str">
        <f t="shared" si="14"/>
        <v/>
      </c>
    </row>
    <row r="154" spans="2:12" x14ac:dyDescent="0.15">
      <c r="B154" s="44" t="str">
        <f t="shared" si="15"/>
        <v/>
      </c>
      <c r="C154" s="45" t="str">
        <f t="shared" si="16"/>
        <v/>
      </c>
      <c r="D154" s="44" t="str">
        <f t="shared" si="17"/>
        <v/>
      </c>
      <c r="E154" s="46" t="str">
        <f t="shared" si="18"/>
        <v/>
      </c>
      <c r="F154" s="3" t="str">
        <f t="shared" si="19"/>
        <v/>
      </c>
      <c r="G154" s="47" t="str">
        <f t="shared" si="20"/>
        <v/>
      </c>
      <c r="H154" s="44" t="str">
        <f>IF(AND(H148&lt;G$8,L$8=1),H148+1,"")</f>
        <v/>
      </c>
      <c r="I154" s="46" t="str">
        <f>IF(AND(H148&lt;G$8,L$8=1),IF(H154=G$8,K148,E$12-J154),"")</f>
        <v/>
      </c>
      <c r="J154" s="3" t="str">
        <f>IF(AND(H148&lt;G$8,L$8=1),TRUNC(K148*L$7),"")</f>
        <v/>
      </c>
      <c r="K154" s="47" t="str">
        <f>IF(AND(H148&lt;G$8,L$8=1),IF(H154=G$8,0,K148-I154),IF(K153&gt;0,K153,""))</f>
        <v/>
      </c>
      <c r="L154" s="48" t="str">
        <f t="shared" si="14"/>
        <v/>
      </c>
    </row>
    <row r="155" spans="2:12" x14ac:dyDescent="0.15">
      <c r="B155" s="49" t="str">
        <f t="shared" si="15"/>
        <v/>
      </c>
      <c r="C155" s="50" t="str">
        <f t="shared" si="16"/>
        <v/>
      </c>
      <c r="D155" s="49" t="str">
        <f t="shared" si="17"/>
        <v/>
      </c>
      <c r="E155" s="51" t="str">
        <f t="shared" si="18"/>
        <v/>
      </c>
      <c r="F155" s="11" t="str">
        <f t="shared" si="19"/>
        <v/>
      </c>
      <c r="G155" s="52" t="str">
        <f t="shared" si="20"/>
        <v/>
      </c>
      <c r="H155" s="49" t="str">
        <f>IF(AND(H149&lt;G$8,L$8=2),H149+1,"")</f>
        <v/>
      </c>
      <c r="I155" s="51" t="str">
        <f>IF(AND(H149&lt;G$8,L$8=2),IF(H155=G$8,K149,E$12-J155),"")</f>
        <v/>
      </c>
      <c r="J155" s="11" t="str">
        <f>IF(AND(H149&lt;G$8,L$8=2),TRUNC(K149*L$7),"")</f>
        <v/>
      </c>
      <c r="K155" s="52" t="str">
        <f>IF(AND(H149&lt;G$8,L$8=2),IF(H155=G$8,0,K149-I155),IF(K154&gt;0,K154,""))</f>
        <v/>
      </c>
      <c r="L155" s="53" t="str">
        <f t="shared" si="14"/>
        <v/>
      </c>
    </row>
    <row r="156" spans="2:12" x14ac:dyDescent="0.15">
      <c r="B156" s="54" t="str">
        <f t="shared" si="15"/>
        <v/>
      </c>
      <c r="C156" s="55" t="str">
        <f t="shared" si="16"/>
        <v/>
      </c>
      <c r="D156" s="54" t="str">
        <f t="shared" si="17"/>
        <v/>
      </c>
      <c r="E156" s="56" t="str">
        <f t="shared" si="18"/>
        <v/>
      </c>
      <c r="F156" s="10" t="str">
        <f t="shared" si="19"/>
        <v/>
      </c>
      <c r="G156" s="57" t="str">
        <f t="shared" si="20"/>
        <v/>
      </c>
      <c r="H156" s="54" t="str">
        <f>IF(AND(H150&lt;G$8,L$8=3),H150+1,"")</f>
        <v/>
      </c>
      <c r="I156" s="56" t="str">
        <f>IF(AND(H150&lt;G$8,L$8=3),IF(H156=G$8,K150,E$12-J156),"")</f>
        <v/>
      </c>
      <c r="J156" s="10" t="str">
        <f>IF(AND(H150&lt;G$8,L$8=3),TRUNC(K150*L$7),"")</f>
        <v/>
      </c>
      <c r="K156" s="57" t="str">
        <f>IF(AND(H150&lt;G$8,L$8=3),IF(H156=G$8,0,K150-I156),IF(K155&gt;0,K155,""))</f>
        <v/>
      </c>
      <c r="L156" s="58" t="str">
        <f t="shared" si="14"/>
        <v/>
      </c>
    </row>
    <row r="157" spans="2:12" x14ac:dyDescent="0.15">
      <c r="B157" s="44" t="str">
        <f t="shared" si="15"/>
        <v/>
      </c>
      <c r="C157" s="45" t="str">
        <f t="shared" si="16"/>
        <v/>
      </c>
      <c r="D157" s="44" t="str">
        <f t="shared" si="17"/>
        <v/>
      </c>
      <c r="E157" s="46" t="str">
        <f t="shared" si="18"/>
        <v/>
      </c>
      <c r="F157" s="3" t="str">
        <f t="shared" si="19"/>
        <v/>
      </c>
      <c r="G157" s="47" t="str">
        <f t="shared" si="20"/>
        <v/>
      </c>
      <c r="H157" s="44" t="str">
        <f>IF(AND(H151&lt;G$8,L$8=4),H151+1,"")</f>
        <v/>
      </c>
      <c r="I157" s="46" t="str">
        <f>IF(AND(H151&lt;G$8,L$8=4),IF(H157=G$8,K151,E$12-J157),"")</f>
        <v/>
      </c>
      <c r="J157" s="3" t="str">
        <f>IF(AND(H151&lt;G$8,L$8=4),TRUNC(K151*L$7),"")</f>
        <v/>
      </c>
      <c r="K157" s="47" t="str">
        <f>IF(AND(H151&lt;G$8,L$8=4),IF(H157=G$8,0,K151-I157),IF(K156&gt;0,K156,""))</f>
        <v/>
      </c>
      <c r="L157" s="48" t="str">
        <f t="shared" si="14"/>
        <v/>
      </c>
    </row>
    <row r="158" spans="2:12" x14ac:dyDescent="0.15">
      <c r="B158" s="44" t="str">
        <f t="shared" si="15"/>
        <v/>
      </c>
      <c r="C158" s="45" t="str">
        <f t="shared" si="16"/>
        <v/>
      </c>
      <c r="D158" s="44" t="str">
        <f t="shared" si="17"/>
        <v/>
      </c>
      <c r="E158" s="46" t="str">
        <f t="shared" si="18"/>
        <v/>
      </c>
      <c r="F158" s="3" t="str">
        <f t="shared" si="19"/>
        <v/>
      </c>
      <c r="G158" s="47" t="str">
        <f t="shared" si="20"/>
        <v/>
      </c>
      <c r="H158" s="44" t="str">
        <f>IF(AND(H152&lt;G$8,L$8=5),H152+1,"")</f>
        <v/>
      </c>
      <c r="I158" s="46" t="str">
        <f>IF(AND(H152&lt;G$8,L$8=5),IF(H158=G$8,K152,E$12-J158),"")</f>
        <v/>
      </c>
      <c r="J158" s="3" t="str">
        <f>IF(AND(H152&lt;G$8,L$8=5),TRUNC(K152*L$7),"")</f>
        <v/>
      </c>
      <c r="K158" s="47" t="str">
        <f>IF(AND(H152&lt;G$8,L$8=5),IF(H158=G$8,0,K152-I158),IF(K157&gt;0,K157,""))</f>
        <v/>
      </c>
      <c r="L158" s="48" t="str">
        <f t="shared" si="14"/>
        <v/>
      </c>
    </row>
    <row r="159" spans="2:12" x14ac:dyDescent="0.15">
      <c r="B159" s="44" t="str">
        <f t="shared" si="15"/>
        <v/>
      </c>
      <c r="C159" s="45" t="str">
        <f t="shared" si="16"/>
        <v/>
      </c>
      <c r="D159" s="44" t="str">
        <f t="shared" si="17"/>
        <v/>
      </c>
      <c r="E159" s="46" t="str">
        <f t="shared" si="18"/>
        <v/>
      </c>
      <c r="F159" s="3" t="str">
        <f t="shared" si="19"/>
        <v/>
      </c>
      <c r="G159" s="47" t="str">
        <f t="shared" si="20"/>
        <v/>
      </c>
      <c r="H159" s="44" t="str">
        <f>IF(AND(H153&lt;G$8,L$8=6),H153+1,"")</f>
        <v/>
      </c>
      <c r="I159" s="46" t="str">
        <f>IF(AND(H153&lt;G$8,L$8=6),IF(H159=G$8,K153,E$12-J159),"")</f>
        <v/>
      </c>
      <c r="J159" s="3" t="str">
        <f>IF(AND(H153&lt;G$8,L$8=6),TRUNC(K153*L$7),"")</f>
        <v/>
      </c>
      <c r="K159" s="47" t="str">
        <f>IF(AND(H153&lt;G$8,L$8=6),IF(H159=G$8,0,K153-I159),IF(K158&gt;0,K158,""))</f>
        <v/>
      </c>
      <c r="L159" s="48" t="str">
        <f t="shared" si="14"/>
        <v/>
      </c>
    </row>
    <row r="160" spans="2:12" x14ac:dyDescent="0.15">
      <c r="B160" s="49" t="str">
        <f t="shared" si="15"/>
        <v/>
      </c>
      <c r="C160" s="50" t="str">
        <f t="shared" si="16"/>
        <v/>
      </c>
      <c r="D160" s="49" t="str">
        <f t="shared" si="17"/>
        <v/>
      </c>
      <c r="E160" s="51" t="str">
        <f t="shared" si="18"/>
        <v/>
      </c>
      <c r="F160" s="11" t="str">
        <f t="shared" si="19"/>
        <v/>
      </c>
      <c r="G160" s="52" t="str">
        <f t="shared" si="20"/>
        <v/>
      </c>
      <c r="H160" s="49" t="str">
        <f>IF(AND(H154&lt;G$8,L$8=1),H154+1,"")</f>
        <v/>
      </c>
      <c r="I160" s="51" t="str">
        <f>IF(AND(H154&lt;G$8,L$8=1),IF(H160=G$8,K154,E$12-J160),"")</f>
        <v/>
      </c>
      <c r="J160" s="11" t="str">
        <f>IF(AND(H154&lt;G$8,L$8=1),TRUNC(K154*L$7),"")</f>
        <v/>
      </c>
      <c r="K160" s="52" t="str">
        <f>IF(AND(H154&lt;G$8,L$8=1),IF(H160=G$8,0,K154-I160),IF(K159&gt;0,K159,""))</f>
        <v/>
      </c>
      <c r="L160" s="53" t="str">
        <f t="shared" si="14"/>
        <v/>
      </c>
    </row>
    <row r="161" spans="2:12" x14ac:dyDescent="0.15">
      <c r="B161" s="54" t="str">
        <f t="shared" si="15"/>
        <v/>
      </c>
      <c r="C161" s="55" t="str">
        <f t="shared" si="16"/>
        <v/>
      </c>
      <c r="D161" s="54" t="str">
        <f t="shared" si="17"/>
        <v/>
      </c>
      <c r="E161" s="56" t="str">
        <f t="shared" si="18"/>
        <v/>
      </c>
      <c r="F161" s="10" t="str">
        <f t="shared" si="19"/>
        <v/>
      </c>
      <c r="G161" s="57" t="str">
        <f t="shared" si="20"/>
        <v/>
      </c>
      <c r="H161" s="54" t="str">
        <f>IF(AND(H155&lt;G$8,L$8=2),H155+1,"")</f>
        <v/>
      </c>
      <c r="I161" s="56" t="str">
        <f>IF(AND(H155&lt;G$8,L$8=2),IF(H161=G$8,K155,E$12-J161),"")</f>
        <v/>
      </c>
      <c r="J161" s="10" t="str">
        <f>IF(AND(H155&lt;G$8,L$8=2),TRUNC(K155*L$7),"")</f>
        <v/>
      </c>
      <c r="K161" s="57" t="str">
        <f>IF(AND(H155&lt;G$8,L$8=2),IF(H161=G$8,0,K155-I161),IF(K160&gt;0,K160,""))</f>
        <v/>
      </c>
      <c r="L161" s="58" t="str">
        <f t="shared" si="14"/>
        <v/>
      </c>
    </row>
    <row r="162" spans="2:12" x14ac:dyDescent="0.15">
      <c r="B162" s="44" t="str">
        <f t="shared" si="15"/>
        <v/>
      </c>
      <c r="C162" s="45" t="str">
        <f t="shared" si="16"/>
        <v/>
      </c>
      <c r="D162" s="44" t="str">
        <f t="shared" si="17"/>
        <v/>
      </c>
      <c r="E162" s="46" t="str">
        <f t="shared" si="18"/>
        <v/>
      </c>
      <c r="F162" s="3" t="str">
        <f t="shared" si="19"/>
        <v/>
      </c>
      <c r="G162" s="47" t="str">
        <f t="shared" si="20"/>
        <v/>
      </c>
      <c r="H162" s="44" t="str">
        <f>IF(AND(H156&lt;G$8,L$8=3),H156+1,"")</f>
        <v/>
      </c>
      <c r="I162" s="46" t="str">
        <f>IF(AND(H156&lt;G$8,L$8=3),IF(H162=G$8,K156,E$12-J162),"")</f>
        <v/>
      </c>
      <c r="J162" s="3" t="str">
        <f>IF(AND(H156&lt;G$8,L$8=3),TRUNC(K156*L$7),"")</f>
        <v/>
      </c>
      <c r="K162" s="47" t="str">
        <f>IF(AND(H156&lt;G$8,L$8=3),IF(H162=G$8,0,K156-I162),IF(K161&gt;0,K161,""))</f>
        <v/>
      </c>
      <c r="L162" s="48" t="str">
        <f t="shared" si="14"/>
        <v/>
      </c>
    </row>
    <row r="163" spans="2:12" x14ac:dyDescent="0.15">
      <c r="B163" s="44" t="str">
        <f t="shared" si="15"/>
        <v/>
      </c>
      <c r="C163" s="45" t="str">
        <f t="shared" si="16"/>
        <v/>
      </c>
      <c r="D163" s="44" t="str">
        <f t="shared" si="17"/>
        <v/>
      </c>
      <c r="E163" s="46" t="str">
        <f t="shared" si="18"/>
        <v/>
      </c>
      <c r="F163" s="3" t="str">
        <f t="shared" si="19"/>
        <v/>
      </c>
      <c r="G163" s="47" t="str">
        <f t="shared" si="20"/>
        <v/>
      </c>
      <c r="H163" s="44" t="str">
        <f>IF(AND(H157&lt;G$8,L$8=4),H157+1,"")</f>
        <v/>
      </c>
      <c r="I163" s="46" t="str">
        <f>IF(AND(H157&lt;G$8,L$8=4),IF(H163=G$8,K157,E$12-J163),"")</f>
        <v/>
      </c>
      <c r="J163" s="3" t="str">
        <f>IF(AND(H157&lt;G$8,L$8=4),TRUNC(K157*L$7),"")</f>
        <v/>
      </c>
      <c r="K163" s="47" t="str">
        <f>IF(AND(H157&lt;G$8,L$8=4),IF(H163=G$8,0,K157-I163),IF(K162&gt;0,K162,""))</f>
        <v/>
      </c>
      <c r="L163" s="48" t="str">
        <f t="shared" si="14"/>
        <v/>
      </c>
    </row>
    <row r="164" spans="2:12" x14ac:dyDescent="0.15">
      <c r="B164" s="44" t="str">
        <f t="shared" si="15"/>
        <v/>
      </c>
      <c r="C164" s="45" t="str">
        <f t="shared" si="16"/>
        <v/>
      </c>
      <c r="D164" s="44" t="str">
        <f t="shared" si="17"/>
        <v/>
      </c>
      <c r="E164" s="46" t="str">
        <f t="shared" si="18"/>
        <v/>
      </c>
      <c r="F164" s="3" t="str">
        <f t="shared" si="19"/>
        <v/>
      </c>
      <c r="G164" s="47" t="str">
        <f t="shared" si="20"/>
        <v/>
      </c>
      <c r="H164" s="44" t="str">
        <f>IF(AND(H158&lt;G$8,L$8=5),H158+1,"")</f>
        <v/>
      </c>
      <c r="I164" s="46" t="str">
        <f>IF(AND(H158&lt;G$8,L$8=5),IF(H164=G$8,K158,E$12-J164),"")</f>
        <v/>
      </c>
      <c r="J164" s="3" t="str">
        <f>IF(AND(H158&lt;G$8,L$8=5),TRUNC(K158*L$7),"")</f>
        <v/>
      </c>
      <c r="K164" s="47" t="str">
        <f>IF(AND(H158&lt;G$8,L$8=5),IF(H164=G$8,0,K158-I164),IF(K163&gt;0,K163,""))</f>
        <v/>
      </c>
      <c r="L164" s="48" t="str">
        <f t="shared" si="14"/>
        <v/>
      </c>
    </row>
    <row r="165" spans="2:12" x14ac:dyDescent="0.15">
      <c r="B165" s="49" t="str">
        <f t="shared" si="15"/>
        <v/>
      </c>
      <c r="C165" s="50" t="str">
        <f t="shared" si="16"/>
        <v/>
      </c>
      <c r="D165" s="49" t="str">
        <f t="shared" si="17"/>
        <v/>
      </c>
      <c r="E165" s="51" t="str">
        <f t="shared" si="18"/>
        <v/>
      </c>
      <c r="F165" s="11" t="str">
        <f t="shared" si="19"/>
        <v/>
      </c>
      <c r="G165" s="52" t="str">
        <f t="shared" si="20"/>
        <v/>
      </c>
      <c r="H165" s="49" t="str">
        <f>IF(AND(H159&lt;G$8,L$8=6),H159+1,"")</f>
        <v/>
      </c>
      <c r="I165" s="51" t="str">
        <f>IF(AND(H159&lt;G$8,L$8=6),IF(H165=G$8,K159,E$12-J165),"")</f>
        <v/>
      </c>
      <c r="J165" s="11" t="str">
        <f>IF(AND(H159&lt;G$8,L$8=6),TRUNC(K159*L$7),"")</f>
        <v/>
      </c>
      <c r="K165" s="52" t="str">
        <f>IF(AND(H159&lt;G$8,L$8=6),IF(H165=G$8,0,K159-I165),IF(K164&gt;0,K164,""))</f>
        <v/>
      </c>
      <c r="L165" s="53" t="str">
        <f t="shared" si="14"/>
        <v/>
      </c>
    </row>
    <row r="166" spans="2:12" x14ac:dyDescent="0.15">
      <c r="B166" s="54" t="str">
        <f t="shared" si="15"/>
        <v/>
      </c>
      <c r="C166" s="55" t="str">
        <f t="shared" si="16"/>
        <v/>
      </c>
      <c r="D166" s="54" t="str">
        <f t="shared" si="17"/>
        <v/>
      </c>
      <c r="E166" s="56" t="str">
        <f t="shared" si="18"/>
        <v/>
      </c>
      <c r="F166" s="10" t="str">
        <f t="shared" si="19"/>
        <v/>
      </c>
      <c r="G166" s="57" t="str">
        <f t="shared" si="20"/>
        <v/>
      </c>
      <c r="H166" s="54" t="str">
        <f>IF(AND(H160&lt;G$8,L$8=1),H160+1,"")</f>
        <v/>
      </c>
      <c r="I166" s="56" t="str">
        <f>IF(AND(H160&lt;G$8,L$8=1),IF(H166=G$8,K160,E$12-J166),"")</f>
        <v/>
      </c>
      <c r="J166" s="10" t="str">
        <f>IF(AND(H160&lt;G$8,L$8=1),TRUNC(K160*L$7),"")</f>
        <v/>
      </c>
      <c r="K166" s="57" t="str">
        <f>IF(AND(H160&lt;G$8,L$8=1),IF(H166=G$8,0,K160-I166),IF(K165&gt;0,K165,""))</f>
        <v/>
      </c>
      <c r="L166" s="58" t="str">
        <f t="shared" si="14"/>
        <v/>
      </c>
    </row>
    <row r="167" spans="2:12" x14ac:dyDescent="0.15">
      <c r="B167" s="44" t="str">
        <f t="shared" si="15"/>
        <v/>
      </c>
      <c r="C167" s="45" t="str">
        <f t="shared" si="16"/>
        <v/>
      </c>
      <c r="D167" s="44" t="str">
        <f t="shared" si="17"/>
        <v/>
      </c>
      <c r="E167" s="46" t="str">
        <f t="shared" si="18"/>
        <v/>
      </c>
      <c r="F167" s="3" t="str">
        <f t="shared" si="19"/>
        <v/>
      </c>
      <c r="G167" s="47" t="str">
        <f t="shared" si="20"/>
        <v/>
      </c>
      <c r="H167" s="44" t="str">
        <f>IF(AND(H161&lt;G$8,L$8=2),H161+1,"")</f>
        <v/>
      </c>
      <c r="I167" s="46" t="str">
        <f>IF(AND(H161&lt;G$8,L$8=2),IF(H167=G$8,K161,E$12-J167),"")</f>
        <v/>
      </c>
      <c r="J167" s="3" t="str">
        <f>IF(AND(H161&lt;G$8,L$8=2),TRUNC(K161*L$7),"")</f>
        <v/>
      </c>
      <c r="K167" s="47" t="str">
        <f>IF(AND(H161&lt;G$8,L$8=2),IF(H167=G$8,0,K161-I167),IF(K166&gt;0,K166,""))</f>
        <v/>
      </c>
      <c r="L167" s="48" t="str">
        <f t="shared" si="14"/>
        <v/>
      </c>
    </row>
    <row r="168" spans="2:12" x14ac:dyDescent="0.15">
      <c r="B168" s="44" t="str">
        <f t="shared" si="15"/>
        <v/>
      </c>
      <c r="C168" s="45" t="str">
        <f t="shared" si="16"/>
        <v/>
      </c>
      <c r="D168" s="44" t="str">
        <f t="shared" si="17"/>
        <v/>
      </c>
      <c r="E168" s="46" t="str">
        <f t="shared" si="18"/>
        <v/>
      </c>
      <c r="F168" s="3" t="str">
        <f t="shared" si="19"/>
        <v/>
      </c>
      <c r="G168" s="47" t="str">
        <f t="shared" si="20"/>
        <v/>
      </c>
      <c r="H168" s="44" t="str">
        <f>IF(AND(H162&lt;G$8,L$8=3),H162+1,"")</f>
        <v/>
      </c>
      <c r="I168" s="46" t="str">
        <f>IF(AND(H162&lt;G$8,L$8=3),IF(H168=G$8,K162,E$12-J168),"")</f>
        <v/>
      </c>
      <c r="J168" s="3" t="str">
        <f>IF(AND(H162&lt;G$8,L$8=3),TRUNC(K162*L$7),"")</f>
        <v/>
      </c>
      <c r="K168" s="47" t="str">
        <f>IF(AND(H162&lt;G$8,L$8=3),IF(H168=G$8,0,K162-I168),IF(K167&gt;0,K167,""))</f>
        <v/>
      </c>
      <c r="L168" s="48" t="str">
        <f t="shared" si="14"/>
        <v/>
      </c>
    </row>
    <row r="169" spans="2:12" x14ac:dyDescent="0.15">
      <c r="B169" s="44" t="str">
        <f t="shared" si="15"/>
        <v/>
      </c>
      <c r="C169" s="45" t="str">
        <f t="shared" si="16"/>
        <v/>
      </c>
      <c r="D169" s="44" t="str">
        <f t="shared" si="17"/>
        <v/>
      </c>
      <c r="E169" s="46" t="str">
        <f t="shared" si="18"/>
        <v/>
      </c>
      <c r="F169" s="3" t="str">
        <f t="shared" si="19"/>
        <v/>
      </c>
      <c r="G169" s="47" t="str">
        <f t="shared" si="20"/>
        <v/>
      </c>
      <c r="H169" s="44" t="str">
        <f>IF(AND(H163&lt;G$8,L$8=4),H163+1,"")</f>
        <v/>
      </c>
      <c r="I169" s="46" t="str">
        <f>IF(AND(H163&lt;G$8,L$8=4),IF(H169=G$8,K163,E$12-J169),"")</f>
        <v/>
      </c>
      <c r="J169" s="3" t="str">
        <f>IF(AND(H163&lt;G$8,L$8=4),TRUNC(K163*L$7),"")</f>
        <v/>
      </c>
      <c r="K169" s="47" t="str">
        <f>IF(AND(H163&lt;G$8,L$8=4),IF(H169=G$8,0,K163-I169),IF(K168&gt;0,K168,""))</f>
        <v/>
      </c>
      <c r="L169" s="48" t="str">
        <f t="shared" si="14"/>
        <v/>
      </c>
    </row>
    <row r="170" spans="2:12" x14ac:dyDescent="0.15">
      <c r="B170" s="49" t="str">
        <f t="shared" si="15"/>
        <v/>
      </c>
      <c r="C170" s="50" t="str">
        <f t="shared" si="16"/>
        <v/>
      </c>
      <c r="D170" s="49" t="str">
        <f t="shared" si="17"/>
        <v/>
      </c>
      <c r="E170" s="51" t="str">
        <f t="shared" si="18"/>
        <v/>
      </c>
      <c r="F170" s="11" t="str">
        <f t="shared" si="19"/>
        <v/>
      </c>
      <c r="G170" s="52" t="str">
        <f t="shared" si="20"/>
        <v/>
      </c>
      <c r="H170" s="49" t="str">
        <f>IF(AND(H164&lt;G$8,L$8=5),H164+1,"")</f>
        <v/>
      </c>
      <c r="I170" s="51" t="str">
        <f>IF(AND(H164&lt;G$8,L$8=5),IF(H170=G$8,K164,E$12-J170),"")</f>
        <v/>
      </c>
      <c r="J170" s="11" t="str">
        <f>IF(AND(H164&lt;G$8,L$8=5),TRUNC(K164*L$7),"")</f>
        <v/>
      </c>
      <c r="K170" s="52" t="str">
        <f>IF(AND(H164&lt;G$8,L$8=5),IF(H170=G$8,0,K164-I170),IF(K169&gt;0,K169,""))</f>
        <v/>
      </c>
      <c r="L170" s="53" t="str">
        <f t="shared" si="14"/>
        <v/>
      </c>
    </row>
    <row r="171" spans="2:12" x14ac:dyDescent="0.15">
      <c r="B171" s="54" t="str">
        <f t="shared" si="15"/>
        <v/>
      </c>
      <c r="C171" s="55" t="str">
        <f t="shared" si="16"/>
        <v/>
      </c>
      <c r="D171" s="54" t="str">
        <f t="shared" si="17"/>
        <v/>
      </c>
      <c r="E171" s="56" t="str">
        <f t="shared" si="18"/>
        <v/>
      </c>
      <c r="F171" s="10" t="str">
        <f t="shared" si="19"/>
        <v/>
      </c>
      <c r="G171" s="57" t="str">
        <f t="shared" si="20"/>
        <v/>
      </c>
      <c r="H171" s="54" t="str">
        <f>IF(AND(H165&lt;G$8,L$8=6),H165+1,"")</f>
        <v/>
      </c>
      <c r="I171" s="56" t="str">
        <f>IF(AND(H165&lt;G$8,L$8=6),IF(H171=G$8,K165,E$12-J171),"")</f>
        <v/>
      </c>
      <c r="J171" s="10" t="str">
        <f>IF(AND(H165&lt;G$8,L$8=6),TRUNC(K165*L$7),"")</f>
        <v/>
      </c>
      <c r="K171" s="57" t="str">
        <f>IF(AND(H165&lt;G$8,L$8=6),IF(H171=G$8,0,K165-I171),IF(K170&gt;0,K170,""))</f>
        <v/>
      </c>
      <c r="L171" s="58" t="str">
        <f t="shared" si="14"/>
        <v/>
      </c>
    </row>
    <row r="172" spans="2:12" x14ac:dyDescent="0.15">
      <c r="B172" s="44" t="str">
        <f t="shared" si="15"/>
        <v/>
      </c>
      <c r="C172" s="45" t="str">
        <f t="shared" si="16"/>
        <v/>
      </c>
      <c r="D172" s="44" t="str">
        <f t="shared" si="17"/>
        <v/>
      </c>
      <c r="E172" s="46" t="str">
        <f t="shared" si="18"/>
        <v/>
      </c>
      <c r="F172" s="3" t="str">
        <f t="shared" si="19"/>
        <v/>
      </c>
      <c r="G172" s="47" t="str">
        <f t="shared" si="20"/>
        <v/>
      </c>
      <c r="H172" s="44" t="str">
        <f>IF(AND(H166&lt;G$8,L$8=1),H166+1,"")</f>
        <v/>
      </c>
      <c r="I172" s="46" t="str">
        <f>IF(AND(H166&lt;G$8,L$8=1),IF(H172=G$8,K166,E$12-J172),"")</f>
        <v/>
      </c>
      <c r="J172" s="3" t="str">
        <f>IF(AND(H166&lt;G$8,L$8=1),TRUNC(K166*L$7),"")</f>
        <v/>
      </c>
      <c r="K172" s="47" t="str">
        <f>IF(AND(H166&lt;G$8,L$8=1),IF(H172=G$8,0,K166-I172),IF(K171&gt;0,K171,""))</f>
        <v/>
      </c>
      <c r="L172" s="48" t="str">
        <f t="shared" si="14"/>
        <v/>
      </c>
    </row>
    <row r="173" spans="2:12" x14ac:dyDescent="0.15">
      <c r="B173" s="44" t="str">
        <f t="shared" si="15"/>
        <v/>
      </c>
      <c r="C173" s="45" t="str">
        <f t="shared" si="16"/>
        <v/>
      </c>
      <c r="D173" s="44" t="str">
        <f t="shared" si="17"/>
        <v/>
      </c>
      <c r="E173" s="46" t="str">
        <f t="shared" si="18"/>
        <v/>
      </c>
      <c r="F173" s="3" t="str">
        <f t="shared" si="19"/>
        <v/>
      </c>
      <c r="G173" s="47" t="str">
        <f t="shared" si="20"/>
        <v/>
      </c>
      <c r="H173" s="44" t="str">
        <f>IF(AND(H167&lt;G$8,L$8=2),H167+1,"")</f>
        <v/>
      </c>
      <c r="I173" s="46" t="str">
        <f>IF(AND(H167&lt;G$8,L$8=2),IF(H173=G$8,K167,E$12-J173),"")</f>
        <v/>
      </c>
      <c r="J173" s="3" t="str">
        <f>IF(AND(H167&lt;G$8,L$8=2),TRUNC(K167*L$7),"")</f>
        <v/>
      </c>
      <c r="K173" s="47" t="str">
        <f>IF(AND(H167&lt;G$8,L$8=2),IF(H173=G$8,0,K167-I173),IF(K172&gt;0,K172,""))</f>
        <v/>
      </c>
      <c r="L173" s="48" t="str">
        <f t="shared" si="14"/>
        <v/>
      </c>
    </row>
    <row r="174" spans="2:12" x14ac:dyDescent="0.15">
      <c r="B174" s="44" t="str">
        <f t="shared" si="15"/>
        <v/>
      </c>
      <c r="C174" s="45" t="str">
        <f t="shared" si="16"/>
        <v/>
      </c>
      <c r="D174" s="44" t="str">
        <f t="shared" si="17"/>
        <v/>
      </c>
      <c r="E174" s="46" t="str">
        <f t="shared" si="18"/>
        <v/>
      </c>
      <c r="F174" s="3" t="str">
        <f t="shared" si="19"/>
        <v/>
      </c>
      <c r="G174" s="47" t="str">
        <f t="shared" si="20"/>
        <v/>
      </c>
      <c r="H174" s="44" t="str">
        <f>IF(AND(H168&lt;G$8,L$8=3),H168+1,"")</f>
        <v/>
      </c>
      <c r="I174" s="46" t="str">
        <f>IF(AND(H168&lt;G$8,L$8=3),IF(H174=G$8,K168,E$12-J174),"")</f>
        <v/>
      </c>
      <c r="J174" s="3" t="str">
        <f>IF(AND(H168&lt;G$8,L$8=3),TRUNC(K168*L$7),"")</f>
        <v/>
      </c>
      <c r="K174" s="47" t="str">
        <f>IF(AND(H168&lt;G$8,L$8=3),IF(H174=G$8,0,K168-I174),IF(K173&gt;0,K173,""))</f>
        <v/>
      </c>
      <c r="L174" s="48" t="str">
        <f t="shared" si="14"/>
        <v/>
      </c>
    </row>
    <row r="175" spans="2:12" x14ac:dyDescent="0.15">
      <c r="B175" s="49" t="str">
        <f t="shared" si="15"/>
        <v/>
      </c>
      <c r="C175" s="50" t="str">
        <f t="shared" si="16"/>
        <v/>
      </c>
      <c r="D175" s="49" t="str">
        <f t="shared" si="17"/>
        <v/>
      </c>
      <c r="E175" s="51" t="str">
        <f t="shared" si="18"/>
        <v/>
      </c>
      <c r="F175" s="11" t="str">
        <f t="shared" si="19"/>
        <v/>
      </c>
      <c r="G175" s="52" t="str">
        <f t="shared" si="20"/>
        <v/>
      </c>
      <c r="H175" s="49" t="str">
        <f>IF(AND(H169&lt;G$8,L$8=4),H169+1,"")</f>
        <v/>
      </c>
      <c r="I175" s="51" t="str">
        <f>IF(AND(H169&lt;G$8,L$8=4),IF(H175=G$8,K169,E$12-J175),"")</f>
        <v/>
      </c>
      <c r="J175" s="11" t="str">
        <f>IF(AND(H169&lt;G$8,L$8=4),TRUNC(K169*L$7),"")</f>
        <v/>
      </c>
      <c r="K175" s="52" t="str">
        <f>IF(AND(H169&lt;G$8,L$8=4),IF(H175=G$8,0,K169-I175),IF(K174&gt;0,K174,""))</f>
        <v/>
      </c>
      <c r="L175" s="53" t="str">
        <f t="shared" si="14"/>
        <v/>
      </c>
    </row>
    <row r="176" spans="2:12" x14ac:dyDescent="0.15">
      <c r="B176" s="54" t="str">
        <f t="shared" si="15"/>
        <v/>
      </c>
      <c r="C176" s="55" t="str">
        <f t="shared" si="16"/>
        <v/>
      </c>
      <c r="D176" s="54" t="str">
        <f t="shared" si="17"/>
        <v/>
      </c>
      <c r="E176" s="56" t="str">
        <f t="shared" si="18"/>
        <v/>
      </c>
      <c r="F176" s="10" t="str">
        <f t="shared" si="19"/>
        <v/>
      </c>
      <c r="G176" s="57" t="str">
        <f t="shared" si="20"/>
        <v/>
      </c>
      <c r="H176" s="54" t="str">
        <f>IF(AND(H170&lt;G$8,L$8=5),H170+1,"")</f>
        <v/>
      </c>
      <c r="I176" s="56" t="str">
        <f>IF(AND(H170&lt;G$8,L$8=5),IF(H176=G$8,K170,E$12-J176),"")</f>
        <v/>
      </c>
      <c r="J176" s="10" t="str">
        <f>IF(AND(H170&lt;G$8,L$8=5),TRUNC(K170*L$7),"")</f>
        <v/>
      </c>
      <c r="K176" s="57" t="str">
        <f>IF(AND(H170&lt;G$8,L$8=5),IF(H176=G$8,0,K170-I176),IF(K175&gt;0,K175,""))</f>
        <v/>
      </c>
      <c r="L176" s="58" t="str">
        <f t="shared" si="14"/>
        <v/>
      </c>
    </row>
    <row r="177" spans="2:12" x14ac:dyDescent="0.15">
      <c r="B177" s="44" t="str">
        <f t="shared" si="15"/>
        <v/>
      </c>
      <c r="C177" s="45" t="str">
        <f t="shared" si="16"/>
        <v/>
      </c>
      <c r="D177" s="44" t="str">
        <f t="shared" si="17"/>
        <v/>
      </c>
      <c r="E177" s="46" t="str">
        <f t="shared" si="18"/>
        <v/>
      </c>
      <c r="F177" s="3" t="str">
        <f t="shared" si="19"/>
        <v/>
      </c>
      <c r="G177" s="47" t="str">
        <f t="shared" si="20"/>
        <v/>
      </c>
      <c r="H177" s="44" t="str">
        <f>IF(AND(H171&lt;G$8,L$8=6),H171+1,"")</f>
        <v/>
      </c>
      <c r="I177" s="46" t="str">
        <f>IF(AND(H171&lt;G$8,L$8=6),IF(H177=G$8,K171,E$12-J177),"")</f>
        <v/>
      </c>
      <c r="J177" s="3" t="str">
        <f>IF(AND(H171&lt;G$8,L$8=6),TRUNC(K171*L$7),"")</f>
        <v/>
      </c>
      <c r="K177" s="47" t="str">
        <f>IF(AND(H171&lt;G$8,L$8=6),IF(H177=G$8,0,K171-I177),IF(K176&gt;0,K176,""))</f>
        <v/>
      </c>
      <c r="L177" s="48" t="str">
        <f t="shared" si="14"/>
        <v/>
      </c>
    </row>
    <row r="178" spans="2:12" x14ac:dyDescent="0.15">
      <c r="B178" s="44" t="str">
        <f t="shared" si="15"/>
        <v/>
      </c>
      <c r="C178" s="45" t="str">
        <f t="shared" si="16"/>
        <v/>
      </c>
      <c r="D178" s="44" t="str">
        <f t="shared" si="17"/>
        <v/>
      </c>
      <c r="E178" s="46" t="str">
        <f t="shared" si="18"/>
        <v/>
      </c>
      <c r="F178" s="3" t="str">
        <f t="shared" si="19"/>
        <v/>
      </c>
      <c r="G178" s="47" t="str">
        <f t="shared" si="20"/>
        <v/>
      </c>
      <c r="H178" s="44" t="str">
        <f>IF(AND(H172&lt;G$8,L$8=1),H172+1,"")</f>
        <v/>
      </c>
      <c r="I178" s="46" t="str">
        <f>IF(AND(H172&lt;G$8,L$8=1),IF(H178=G$8,K172,E$12-J178),"")</f>
        <v/>
      </c>
      <c r="J178" s="3" t="str">
        <f>IF(AND(H172&lt;G$8,L$8=1),TRUNC(K172*L$7),"")</f>
        <v/>
      </c>
      <c r="K178" s="47" t="str">
        <f>IF(AND(H172&lt;G$8,L$8=1),IF(H178=G$8,0,K172-I178),IF(K177&gt;0,K177,""))</f>
        <v/>
      </c>
      <c r="L178" s="48" t="str">
        <f t="shared" si="14"/>
        <v/>
      </c>
    </row>
    <row r="179" spans="2:12" x14ac:dyDescent="0.15">
      <c r="B179" s="44" t="str">
        <f t="shared" si="15"/>
        <v/>
      </c>
      <c r="C179" s="45" t="str">
        <f t="shared" si="16"/>
        <v/>
      </c>
      <c r="D179" s="44" t="str">
        <f t="shared" si="17"/>
        <v/>
      </c>
      <c r="E179" s="46" t="str">
        <f t="shared" si="18"/>
        <v/>
      </c>
      <c r="F179" s="3" t="str">
        <f t="shared" si="19"/>
        <v/>
      </c>
      <c r="G179" s="47" t="str">
        <f t="shared" si="20"/>
        <v/>
      </c>
      <c r="H179" s="44" t="str">
        <f>IF(AND(H173&lt;G$8,L$8=2),H173+1,"")</f>
        <v/>
      </c>
      <c r="I179" s="46" t="str">
        <f>IF(AND(H173&lt;G$8,L$8=2),IF(H179=G$8,K173,E$12-J179),"")</f>
        <v/>
      </c>
      <c r="J179" s="3" t="str">
        <f>IF(AND(H173&lt;G$8,L$8=2),TRUNC(K173*L$7),"")</f>
        <v/>
      </c>
      <c r="K179" s="47" t="str">
        <f>IF(AND(H173&lt;G$8,L$8=2),IF(H179=G$8,0,K173-I179),IF(K178&gt;0,K178,""))</f>
        <v/>
      </c>
      <c r="L179" s="48" t="str">
        <f t="shared" si="14"/>
        <v/>
      </c>
    </row>
    <row r="180" spans="2:12" x14ac:dyDescent="0.15">
      <c r="B180" s="49" t="str">
        <f t="shared" si="15"/>
        <v/>
      </c>
      <c r="C180" s="50" t="str">
        <f t="shared" si="16"/>
        <v/>
      </c>
      <c r="D180" s="49" t="str">
        <f t="shared" si="17"/>
        <v/>
      </c>
      <c r="E180" s="51" t="str">
        <f t="shared" si="18"/>
        <v/>
      </c>
      <c r="F180" s="11" t="str">
        <f t="shared" si="19"/>
        <v/>
      </c>
      <c r="G180" s="52" t="str">
        <f t="shared" si="20"/>
        <v/>
      </c>
      <c r="H180" s="49" t="str">
        <f>IF(AND(H174&lt;G$8,L$8=3),H174+1,"")</f>
        <v/>
      </c>
      <c r="I180" s="51" t="str">
        <f>IF(AND(H174&lt;G$8,L$8=3),IF(H180=G$8,K174,E$12-J180),"")</f>
        <v/>
      </c>
      <c r="J180" s="11" t="str">
        <f>IF(AND(H174&lt;G$8,L$8=3),TRUNC(K174*L$7),"")</f>
        <v/>
      </c>
      <c r="K180" s="52" t="str">
        <f>IF(AND(H174&lt;G$8,L$8=3),IF(H180=G$8,0,K174-I180),IF(K179&gt;0,K179,""))</f>
        <v/>
      </c>
      <c r="L180" s="53" t="str">
        <f t="shared" si="14"/>
        <v/>
      </c>
    </row>
    <row r="181" spans="2:12" x14ac:dyDescent="0.15">
      <c r="B181" s="54" t="str">
        <f t="shared" si="15"/>
        <v/>
      </c>
      <c r="C181" s="55" t="str">
        <f t="shared" si="16"/>
        <v/>
      </c>
      <c r="D181" s="54" t="str">
        <f t="shared" si="17"/>
        <v/>
      </c>
      <c r="E181" s="56" t="str">
        <f t="shared" si="18"/>
        <v/>
      </c>
      <c r="F181" s="10" t="str">
        <f t="shared" si="19"/>
        <v/>
      </c>
      <c r="G181" s="57" t="str">
        <f t="shared" si="20"/>
        <v/>
      </c>
      <c r="H181" s="54" t="str">
        <f>IF(AND(H175&lt;G$8,L$8=4),H175+1,"")</f>
        <v/>
      </c>
      <c r="I181" s="56" t="str">
        <f>IF(AND(H175&lt;G$8,L$8=4),IF(H181=G$8,K175,E$12-J181),"")</f>
        <v/>
      </c>
      <c r="J181" s="10" t="str">
        <f>IF(AND(H175&lt;G$8,L$8=4),TRUNC(K175*L$7),"")</f>
        <v/>
      </c>
      <c r="K181" s="57" t="str">
        <f>IF(AND(H175&lt;G$8,L$8=4),IF(H181=G$8,0,K175-I181),IF(K180&gt;0,K180,""))</f>
        <v/>
      </c>
      <c r="L181" s="58" t="str">
        <f t="shared" si="14"/>
        <v/>
      </c>
    </row>
    <row r="182" spans="2:12" x14ac:dyDescent="0.15">
      <c r="B182" s="44" t="str">
        <f t="shared" si="15"/>
        <v/>
      </c>
      <c r="C182" s="45" t="str">
        <f t="shared" si="16"/>
        <v/>
      </c>
      <c r="D182" s="44" t="str">
        <f t="shared" si="17"/>
        <v/>
      </c>
      <c r="E182" s="46" t="str">
        <f t="shared" si="18"/>
        <v/>
      </c>
      <c r="F182" s="3" t="str">
        <f t="shared" si="19"/>
        <v/>
      </c>
      <c r="G182" s="47" t="str">
        <f t="shared" si="20"/>
        <v/>
      </c>
      <c r="H182" s="44" t="str">
        <f>IF(AND(H176&lt;G$8,L$8=5),H176+1,"")</f>
        <v/>
      </c>
      <c r="I182" s="46" t="str">
        <f>IF(AND(H176&lt;G$8,L$8=5),IF(H182=G$8,K176,E$12-J182),"")</f>
        <v/>
      </c>
      <c r="J182" s="3" t="str">
        <f>IF(AND(H176&lt;G$8,L$8=5),TRUNC(K176*L$7),"")</f>
        <v/>
      </c>
      <c r="K182" s="47" t="str">
        <f>IF(AND(H176&lt;G$8,L$8=5),IF(H182=G$8,0,K176-I182),IF(K181&gt;0,K181,""))</f>
        <v/>
      </c>
      <c r="L182" s="48" t="str">
        <f t="shared" si="14"/>
        <v/>
      </c>
    </row>
    <row r="183" spans="2:12" x14ac:dyDescent="0.15">
      <c r="B183" s="44" t="str">
        <f t="shared" si="15"/>
        <v/>
      </c>
      <c r="C183" s="45" t="str">
        <f t="shared" si="16"/>
        <v/>
      </c>
      <c r="D183" s="44" t="str">
        <f t="shared" si="17"/>
        <v/>
      </c>
      <c r="E183" s="46" t="str">
        <f t="shared" si="18"/>
        <v/>
      </c>
      <c r="F183" s="3" t="str">
        <f t="shared" si="19"/>
        <v/>
      </c>
      <c r="G183" s="47" t="str">
        <f t="shared" si="20"/>
        <v/>
      </c>
      <c r="H183" s="44" t="str">
        <f>IF(AND(H177&lt;G$8,L$8=6),H177+1,"")</f>
        <v/>
      </c>
      <c r="I183" s="46" t="str">
        <f>IF(AND(H177&lt;G$8,L$8=6),IF(H183=G$8,K177,E$12-J183),"")</f>
        <v/>
      </c>
      <c r="J183" s="3" t="str">
        <f>IF(AND(H177&lt;G$8,L$8=6),TRUNC(K177*L$7),"")</f>
        <v/>
      </c>
      <c r="K183" s="47" t="str">
        <f>IF(AND(H177&lt;G$8,L$8=6),IF(H183=G$8,0,K177-I183),IF(K182&gt;0,K182,""))</f>
        <v/>
      </c>
      <c r="L183" s="48" t="str">
        <f t="shared" si="14"/>
        <v/>
      </c>
    </row>
    <row r="184" spans="2:12" x14ac:dyDescent="0.15">
      <c r="B184" s="44" t="str">
        <f t="shared" si="15"/>
        <v/>
      </c>
      <c r="C184" s="45" t="str">
        <f t="shared" si="16"/>
        <v/>
      </c>
      <c r="D184" s="44" t="str">
        <f t="shared" si="17"/>
        <v/>
      </c>
      <c r="E184" s="46" t="str">
        <f t="shared" si="18"/>
        <v/>
      </c>
      <c r="F184" s="3" t="str">
        <f t="shared" si="19"/>
        <v/>
      </c>
      <c r="G184" s="47" t="str">
        <f t="shared" si="20"/>
        <v/>
      </c>
      <c r="H184" s="44" t="str">
        <f>IF(AND(H178&lt;G$8,L$8=1),H178+1,"")</f>
        <v/>
      </c>
      <c r="I184" s="46" t="str">
        <f>IF(AND(H178&lt;G$8,L$8=1),IF(H184=G$8,K178,E$12-J184),"")</f>
        <v/>
      </c>
      <c r="J184" s="3" t="str">
        <f>IF(AND(H178&lt;G$8,L$8=1),TRUNC(K178*L$7),"")</f>
        <v/>
      </c>
      <c r="K184" s="47" t="str">
        <f>IF(AND(H178&lt;G$8,L$8=1),IF(H184=G$8,0,K178-I184),IF(K183&gt;0,K183,""))</f>
        <v/>
      </c>
      <c r="L184" s="48" t="str">
        <f t="shared" si="14"/>
        <v/>
      </c>
    </row>
    <row r="185" spans="2:12" x14ac:dyDescent="0.15">
      <c r="B185" s="49" t="str">
        <f t="shared" si="15"/>
        <v/>
      </c>
      <c r="C185" s="50" t="str">
        <f t="shared" si="16"/>
        <v/>
      </c>
      <c r="D185" s="49" t="str">
        <f t="shared" si="17"/>
        <v/>
      </c>
      <c r="E185" s="51" t="str">
        <f t="shared" si="18"/>
        <v/>
      </c>
      <c r="F185" s="11" t="str">
        <f t="shared" si="19"/>
        <v/>
      </c>
      <c r="G185" s="52" t="str">
        <f t="shared" si="20"/>
        <v/>
      </c>
      <c r="H185" s="49" t="str">
        <f>IF(AND(H179&lt;G$8,L$8=2),H179+1,"")</f>
        <v/>
      </c>
      <c r="I185" s="51" t="str">
        <f>IF(AND(H179&lt;G$8,L$8=2),IF(H185=G$8,K179,E$12-J185),"")</f>
        <v/>
      </c>
      <c r="J185" s="11" t="str">
        <f>IF(AND(H179&lt;G$8,L$8=2),TRUNC(K179*L$7),"")</f>
        <v/>
      </c>
      <c r="K185" s="52" t="str">
        <f>IF(AND(H179&lt;G$8,L$8=2),IF(H185=G$8,0,K179-I185),IF(K184&gt;0,K184,""))</f>
        <v/>
      </c>
      <c r="L185" s="53" t="str">
        <f t="shared" si="14"/>
        <v/>
      </c>
    </row>
    <row r="186" spans="2:12" x14ac:dyDescent="0.15">
      <c r="B186" s="54" t="str">
        <f t="shared" si="15"/>
        <v/>
      </c>
      <c r="C186" s="55" t="str">
        <f t="shared" si="16"/>
        <v/>
      </c>
      <c r="D186" s="54" t="str">
        <f t="shared" si="17"/>
        <v/>
      </c>
      <c r="E186" s="56" t="str">
        <f t="shared" si="18"/>
        <v/>
      </c>
      <c r="F186" s="10" t="str">
        <f t="shared" si="19"/>
        <v/>
      </c>
      <c r="G186" s="57" t="str">
        <f t="shared" si="20"/>
        <v/>
      </c>
      <c r="H186" s="54" t="str">
        <f>IF(AND(H180&lt;G$8,L$8=3),H180+1,"")</f>
        <v/>
      </c>
      <c r="I186" s="56" t="str">
        <f>IF(AND(H180&lt;G$8,L$8=3),IF(H186=G$8,K180,E$12-J186),"")</f>
        <v/>
      </c>
      <c r="J186" s="10" t="str">
        <f>IF(AND(H180&lt;G$8,L$8=3),TRUNC(K180*L$7),"")</f>
        <v/>
      </c>
      <c r="K186" s="57" t="str">
        <f>IF(AND(H180&lt;G$8,L$8=3),IF(H186=G$8,0,K180-I186),IF(K185&gt;0,K185,""))</f>
        <v/>
      </c>
      <c r="L186" s="58" t="str">
        <f t="shared" si="14"/>
        <v/>
      </c>
    </row>
    <row r="187" spans="2:12" x14ac:dyDescent="0.15">
      <c r="B187" s="44" t="str">
        <f t="shared" si="15"/>
        <v/>
      </c>
      <c r="C187" s="45" t="str">
        <f t="shared" si="16"/>
        <v/>
      </c>
      <c r="D187" s="44" t="str">
        <f t="shared" si="17"/>
        <v/>
      </c>
      <c r="E187" s="46" t="str">
        <f t="shared" si="18"/>
        <v/>
      </c>
      <c r="F187" s="3" t="str">
        <f t="shared" si="19"/>
        <v/>
      </c>
      <c r="G187" s="47" t="str">
        <f t="shared" si="20"/>
        <v/>
      </c>
      <c r="H187" s="44" t="str">
        <f>IF(AND(H181&lt;G$8,L$8=4),H181+1,"")</f>
        <v/>
      </c>
      <c r="I187" s="46" t="str">
        <f>IF(AND(H181&lt;G$8,L$8=4),IF(H187=G$8,K181,E$12-J187),"")</f>
        <v/>
      </c>
      <c r="J187" s="3" t="str">
        <f>IF(AND(H181&lt;G$8,L$8=4),TRUNC(K181*L$7),"")</f>
        <v/>
      </c>
      <c r="K187" s="47" t="str">
        <f>IF(AND(H181&lt;G$8,L$8=4),IF(H187=G$8,0,K181-I187),IF(K186&gt;0,K186,""))</f>
        <v/>
      </c>
      <c r="L187" s="48" t="str">
        <f t="shared" si="14"/>
        <v/>
      </c>
    </row>
    <row r="188" spans="2:12" x14ac:dyDescent="0.15">
      <c r="B188" s="44" t="str">
        <f t="shared" si="15"/>
        <v/>
      </c>
      <c r="C188" s="45" t="str">
        <f t="shared" si="16"/>
        <v/>
      </c>
      <c r="D188" s="44" t="str">
        <f t="shared" si="17"/>
        <v/>
      </c>
      <c r="E188" s="46" t="str">
        <f t="shared" si="18"/>
        <v/>
      </c>
      <c r="F188" s="3" t="str">
        <f t="shared" si="19"/>
        <v/>
      </c>
      <c r="G188" s="47" t="str">
        <f t="shared" si="20"/>
        <v/>
      </c>
      <c r="H188" s="44" t="str">
        <f>IF(AND(H182&lt;G$8,L$8=5),H182+1,"")</f>
        <v/>
      </c>
      <c r="I188" s="46" t="str">
        <f>IF(AND(H182&lt;G$8,L$8=5),IF(H188=G$8,K182,E$12-J188),"")</f>
        <v/>
      </c>
      <c r="J188" s="3" t="str">
        <f>IF(AND(H182&lt;G$8,L$8=5),TRUNC(K182*L$7),"")</f>
        <v/>
      </c>
      <c r="K188" s="47" t="str">
        <f>IF(AND(H182&lt;G$8,L$8=5),IF(H188=G$8,0,K182-I188),IF(K187&gt;0,K187,""))</f>
        <v/>
      </c>
      <c r="L188" s="48" t="str">
        <f t="shared" si="14"/>
        <v/>
      </c>
    </row>
    <row r="189" spans="2:12" x14ac:dyDescent="0.15">
      <c r="B189" s="44" t="str">
        <f t="shared" si="15"/>
        <v/>
      </c>
      <c r="C189" s="45" t="str">
        <f t="shared" si="16"/>
        <v/>
      </c>
      <c r="D189" s="44" t="str">
        <f t="shared" si="17"/>
        <v/>
      </c>
      <c r="E189" s="46" t="str">
        <f t="shared" si="18"/>
        <v/>
      </c>
      <c r="F189" s="3" t="str">
        <f t="shared" si="19"/>
        <v/>
      </c>
      <c r="G189" s="47" t="str">
        <f t="shared" si="20"/>
        <v/>
      </c>
      <c r="H189" s="44" t="str">
        <f>IF(AND(H183&lt;G$8,L$8=6),H183+1,"")</f>
        <v/>
      </c>
      <c r="I189" s="46" t="str">
        <f>IF(AND(H183&lt;G$8,L$8=6),IF(H189=G$8,K183,E$12-J189),"")</f>
        <v/>
      </c>
      <c r="J189" s="3" t="str">
        <f>IF(AND(H183&lt;G$8,L$8=6),TRUNC(K183*L$7),"")</f>
        <v/>
      </c>
      <c r="K189" s="47" t="str">
        <f>IF(AND(H183&lt;G$8,L$8=6),IF(H189=G$8,0,K183-I189),IF(K188&gt;0,K188,""))</f>
        <v/>
      </c>
      <c r="L189" s="48" t="str">
        <f t="shared" si="14"/>
        <v/>
      </c>
    </row>
    <row r="190" spans="2:12" x14ac:dyDescent="0.15">
      <c r="B190" s="49" t="str">
        <f t="shared" si="15"/>
        <v/>
      </c>
      <c r="C190" s="50" t="str">
        <f t="shared" si="16"/>
        <v/>
      </c>
      <c r="D190" s="49" t="str">
        <f t="shared" si="17"/>
        <v/>
      </c>
      <c r="E190" s="51" t="str">
        <f t="shared" si="18"/>
        <v/>
      </c>
      <c r="F190" s="11" t="str">
        <f t="shared" si="19"/>
        <v/>
      </c>
      <c r="G190" s="52" t="str">
        <f t="shared" si="20"/>
        <v/>
      </c>
      <c r="H190" s="49" t="str">
        <f>IF(AND(H184&lt;G$8,L$8=1),H184+1,"")</f>
        <v/>
      </c>
      <c r="I190" s="51" t="str">
        <f>IF(AND(H184&lt;G$8,L$8=1),IF(H190=G$8,K184,E$12-J190),"")</f>
        <v/>
      </c>
      <c r="J190" s="11" t="str">
        <f>IF(AND(H184&lt;G$8,L$8=1),TRUNC(K184*L$7),"")</f>
        <v/>
      </c>
      <c r="K190" s="52" t="str">
        <f>IF(AND(H184&lt;G$8,L$8=1),IF(H190=G$8,0,K184-I190),IF(K189&gt;0,K189,""))</f>
        <v/>
      </c>
      <c r="L190" s="53" t="str">
        <f t="shared" si="14"/>
        <v/>
      </c>
    </row>
    <row r="191" spans="2:12" x14ac:dyDescent="0.15">
      <c r="B191" s="54" t="str">
        <f t="shared" si="15"/>
        <v/>
      </c>
      <c r="C191" s="55" t="str">
        <f t="shared" si="16"/>
        <v/>
      </c>
      <c r="D191" s="54" t="str">
        <f t="shared" si="17"/>
        <v/>
      </c>
      <c r="E191" s="56" t="str">
        <f t="shared" si="18"/>
        <v/>
      </c>
      <c r="F191" s="10" t="str">
        <f t="shared" si="19"/>
        <v/>
      </c>
      <c r="G191" s="57" t="str">
        <f t="shared" si="20"/>
        <v/>
      </c>
      <c r="H191" s="54" t="str">
        <f>IF(AND(H185&lt;G$8,L$8=2),H185+1,"")</f>
        <v/>
      </c>
      <c r="I191" s="56" t="str">
        <f>IF(AND(H185&lt;G$8,L$8=2),IF(H191=G$8,K185,E$12-J191),"")</f>
        <v/>
      </c>
      <c r="J191" s="10" t="str">
        <f>IF(AND(H185&lt;G$8,L$8=2),TRUNC(K185*L$7),"")</f>
        <v/>
      </c>
      <c r="K191" s="57" t="str">
        <f>IF(AND(H185&lt;G$8,L$8=2),IF(H191=G$8,0,K185-I191),IF(K190&gt;0,K190,""))</f>
        <v/>
      </c>
      <c r="L191" s="58" t="str">
        <f t="shared" si="14"/>
        <v/>
      </c>
    </row>
    <row r="192" spans="2:12" x14ac:dyDescent="0.15">
      <c r="B192" s="44" t="str">
        <f t="shared" si="15"/>
        <v/>
      </c>
      <c r="C192" s="45" t="str">
        <f t="shared" si="16"/>
        <v/>
      </c>
      <c r="D192" s="44" t="str">
        <f t="shared" si="17"/>
        <v/>
      </c>
      <c r="E192" s="46" t="str">
        <f t="shared" si="18"/>
        <v/>
      </c>
      <c r="F192" s="3" t="str">
        <f t="shared" si="19"/>
        <v/>
      </c>
      <c r="G192" s="47" t="str">
        <f t="shared" si="20"/>
        <v/>
      </c>
      <c r="H192" s="44" t="str">
        <f>IF(AND(H186&lt;G$8,L$8=3),H186+1,"")</f>
        <v/>
      </c>
      <c r="I192" s="46" t="str">
        <f>IF(AND(H186&lt;G$8,L$8=3),IF(H192=G$8,K186,E$12-J192),"")</f>
        <v/>
      </c>
      <c r="J192" s="3" t="str">
        <f>IF(AND(H186&lt;G$8,L$8=3),TRUNC(K186*L$7),"")</f>
        <v/>
      </c>
      <c r="K192" s="47" t="str">
        <f>IF(AND(H186&lt;G$8,L$8=3),IF(H192=G$8,0,K186-I192),IF(K191&gt;0,K191,""))</f>
        <v/>
      </c>
      <c r="L192" s="48" t="str">
        <f t="shared" si="14"/>
        <v/>
      </c>
    </row>
    <row r="193" spans="2:12" x14ac:dyDescent="0.15">
      <c r="B193" s="44" t="str">
        <f t="shared" si="15"/>
        <v/>
      </c>
      <c r="C193" s="45" t="str">
        <f t="shared" si="16"/>
        <v/>
      </c>
      <c r="D193" s="44" t="str">
        <f t="shared" si="17"/>
        <v/>
      </c>
      <c r="E193" s="46" t="str">
        <f t="shared" si="18"/>
        <v/>
      </c>
      <c r="F193" s="3" t="str">
        <f t="shared" si="19"/>
        <v/>
      </c>
      <c r="G193" s="47" t="str">
        <f t="shared" si="20"/>
        <v/>
      </c>
      <c r="H193" s="44" t="str">
        <f>IF(AND(H187&lt;G$8,L$8=4),H187+1,"")</f>
        <v/>
      </c>
      <c r="I193" s="46" t="str">
        <f>IF(AND(H187&lt;G$8,L$8=4),IF(H193=G$8,K187,E$12-J193),"")</f>
        <v/>
      </c>
      <c r="J193" s="3" t="str">
        <f>IF(AND(H187&lt;G$8,L$8=4),TRUNC(K187*L$7),"")</f>
        <v/>
      </c>
      <c r="K193" s="47" t="str">
        <f>IF(AND(H187&lt;G$8,L$8=4),IF(H193=G$8,0,K187-I193),IF(K192&gt;0,K192,""))</f>
        <v/>
      </c>
      <c r="L193" s="48" t="str">
        <f t="shared" si="14"/>
        <v/>
      </c>
    </row>
    <row r="194" spans="2:12" x14ac:dyDescent="0.15">
      <c r="B194" s="44" t="str">
        <f t="shared" si="15"/>
        <v/>
      </c>
      <c r="C194" s="45" t="str">
        <f t="shared" si="16"/>
        <v/>
      </c>
      <c r="D194" s="44" t="str">
        <f t="shared" si="17"/>
        <v/>
      </c>
      <c r="E194" s="46" t="str">
        <f t="shared" si="18"/>
        <v/>
      </c>
      <c r="F194" s="3" t="str">
        <f t="shared" si="19"/>
        <v/>
      </c>
      <c r="G194" s="47" t="str">
        <f t="shared" si="20"/>
        <v/>
      </c>
      <c r="H194" s="44" t="str">
        <f>IF(AND(H188&lt;G$8,L$8=5),H188+1,"")</f>
        <v/>
      </c>
      <c r="I194" s="46" t="str">
        <f>IF(AND(H188&lt;G$8,L$8=5),IF(H194=G$8,K188,E$12-J194),"")</f>
        <v/>
      </c>
      <c r="J194" s="3" t="str">
        <f>IF(AND(H188&lt;G$8,L$8=5),TRUNC(K188*L$7),"")</f>
        <v/>
      </c>
      <c r="K194" s="47" t="str">
        <f>IF(AND(H188&lt;G$8,L$8=5),IF(H194=G$8,0,K188-I194),IF(K193&gt;0,K193,""))</f>
        <v/>
      </c>
      <c r="L194" s="48" t="str">
        <f t="shared" si="14"/>
        <v/>
      </c>
    </row>
    <row r="195" spans="2:12" x14ac:dyDescent="0.15">
      <c r="B195" s="49" t="str">
        <f t="shared" si="15"/>
        <v/>
      </c>
      <c r="C195" s="50" t="str">
        <f t="shared" si="16"/>
        <v/>
      </c>
      <c r="D195" s="49" t="str">
        <f t="shared" si="17"/>
        <v/>
      </c>
      <c r="E195" s="51" t="str">
        <f t="shared" si="18"/>
        <v/>
      </c>
      <c r="F195" s="11" t="str">
        <f t="shared" si="19"/>
        <v/>
      </c>
      <c r="G195" s="52" t="str">
        <f t="shared" si="20"/>
        <v/>
      </c>
      <c r="H195" s="49" t="str">
        <f>IF(AND(H189&lt;G$8,L$8=6),H189+1,"")</f>
        <v/>
      </c>
      <c r="I195" s="51" t="str">
        <f>IF(AND(H189&lt;G$8,L$8=6),IF(H195=G$8,K189,E$12-J195),"")</f>
        <v/>
      </c>
      <c r="J195" s="11" t="str">
        <f>IF(AND(H189&lt;G$8,L$8=6),TRUNC(K189*L$7),"")</f>
        <v/>
      </c>
      <c r="K195" s="52" t="str">
        <f>IF(AND(H189&lt;G$8,L$8=6),IF(H195=G$8,0,K189-I195),IF(K194&gt;0,K194,""))</f>
        <v/>
      </c>
      <c r="L195" s="53" t="str">
        <f t="shared" si="14"/>
        <v/>
      </c>
    </row>
    <row r="196" spans="2:12" x14ac:dyDescent="0.15">
      <c r="B196" s="54" t="str">
        <f t="shared" si="15"/>
        <v/>
      </c>
      <c r="C196" s="55" t="str">
        <f t="shared" si="16"/>
        <v/>
      </c>
      <c r="D196" s="54" t="str">
        <f t="shared" si="17"/>
        <v/>
      </c>
      <c r="E196" s="56" t="str">
        <f t="shared" si="18"/>
        <v/>
      </c>
      <c r="F196" s="10" t="str">
        <f t="shared" si="19"/>
        <v/>
      </c>
      <c r="G196" s="57" t="str">
        <f t="shared" si="20"/>
        <v/>
      </c>
      <c r="H196" s="54" t="str">
        <f>IF(AND(H190&lt;G$8,L$8=1),H190+1,"")</f>
        <v/>
      </c>
      <c r="I196" s="56" t="str">
        <f>IF(AND(H190&lt;G$8,L$8=1),IF(H196=G$8,K190,E$12-J196),"")</f>
        <v/>
      </c>
      <c r="J196" s="10" t="str">
        <f>IF(AND(H190&lt;G$8,L$8=1),TRUNC(K190*L$7),"")</f>
        <v/>
      </c>
      <c r="K196" s="57" t="str">
        <f>IF(AND(H190&lt;G$8,L$8=1),IF(H196=G$8,0,K190-I196),IF(K195&gt;0,K195,""))</f>
        <v/>
      </c>
      <c r="L196" s="58" t="str">
        <f t="shared" si="14"/>
        <v/>
      </c>
    </row>
    <row r="197" spans="2:12" x14ac:dyDescent="0.15">
      <c r="B197" s="44" t="str">
        <f t="shared" si="15"/>
        <v/>
      </c>
      <c r="C197" s="45" t="str">
        <f t="shared" si="16"/>
        <v/>
      </c>
      <c r="D197" s="44" t="str">
        <f t="shared" si="17"/>
        <v/>
      </c>
      <c r="E197" s="46" t="str">
        <f t="shared" si="18"/>
        <v/>
      </c>
      <c r="F197" s="3" t="str">
        <f t="shared" si="19"/>
        <v/>
      </c>
      <c r="G197" s="47" t="str">
        <f t="shared" si="20"/>
        <v/>
      </c>
      <c r="H197" s="44" t="str">
        <f>IF(AND(H191&lt;G$8,L$8=2),H191+1,"")</f>
        <v/>
      </c>
      <c r="I197" s="46" t="str">
        <f>IF(AND(H191&lt;G$8,L$8=2),IF(H197=G$8,K191,E$12-J197),"")</f>
        <v/>
      </c>
      <c r="J197" s="3" t="str">
        <f>IF(AND(H191&lt;G$8,L$8=2),TRUNC(K191*L$7),"")</f>
        <v/>
      </c>
      <c r="K197" s="47" t="str">
        <f>IF(AND(H191&lt;G$8,L$8=2),IF(H197=G$8,0,K191-I197),IF(K196&gt;0,K196,""))</f>
        <v/>
      </c>
      <c r="L197" s="48" t="str">
        <f t="shared" si="14"/>
        <v/>
      </c>
    </row>
    <row r="198" spans="2:12" x14ac:dyDescent="0.15">
      <c r="B198" s="44" t="str">
        <f t="shared" si="15"/>
        <v/>
      </c>
      <c r="C198" s="45" t="str">
        <f t="shared" si="16"/>
        <v/>
      </c>
      <c r="D198" s="44" t="str">
        <f t="shared" si="17"/>
        <v/>
      </c>
      <c r="E198" s="46" t="str">
        <f t="shared" si="18"/>
        <v/>
      </c>
      <c r="F198" s="3" t="str">
        <f t="shared" si="19"/>
        <v/>
      </c>
      <c r="G198" s="47" t="str">
        <f t="shared" si="20"/>
        <v/>
      </c>
      <c r="H198" s="44" t="str">
        <f>IF(AND(H192&lt;G$8,L$8=3),H192+1,"")</f>
        <v/>
      </c>
      <c r="I198" s="46" t="str">
        <f>IF(AND(H192&lt;G$8,L$8=3),IF(H198=G$8,K192,E$12-J198),"")</f>
        <v/>
      </c>
      <c r="J198" s="3" t="str">
        <f>IF(AND(H192&lt;G$8,L$8=3),TRUNC(K192*L$7),"")</f>
        <v/>
      </c>
      <c r="K198" s="47" t="str">
        <f>IF(AND(H192&lt;G$8,L$8=3),IF(H198=G$8,0,K192-I198),IF(K197&gt;0,K197,""))</f>
        <v/>
      </c>
      <c r="L198" s="48" t="str">
        <f t="shared" si="14"/>
        <v/>
      </c>
    </row>
    <row r="199" spans="2:12" x14ac:dyDescent="0.15">
      <c r="B199" s="44" t="str">
        <f t="shared" si="15"/>
        <v/>
      </c>
      <c r="C199" s="45" t="str">
        <f t="shared" si="16"/>
        <v/>
      </c>
      <c r="D199" s="44" t="str">
        <f t="shared" si="17"/>
        <v/>
      </c>
      <c r="E199" s="46" t="str">
        <f t="shared" si="18"/>
        <v/>
      </c>
      <c r="F199" s="3" t="str">
        <f t="shared" si="19"/>
        <v/>
      </c>
      <c r="G199" s="47" t="str">
        <f t="shared" si="20"/>
        <v/>
      </c>
      <c r="H199" s="44" t="str">
        <f>IF(AND(H193&lt;G$8,L$8=4),H193+1,"")</f>
        <v/>
      </c>
      <c r="I199" s="46" t="str">
        <f>IF(AND(H193&lt;G$8,L$8=4),IF(H199=G$8,K193,E$12-J199),"")</f>
        <v/>
      </c>
      <c r="J199" s="3" t="str">
        <f>IF(AND(H193&lt;G$8,L$8=4),TRUNC(K193*L$7),"")</f>
        <v/>
      </c>
      <c r="K199" s="47" t="str">
        <f>IF(AND(H193&lt;G$8,L$8=4),IF(H199=G$8,0,K193-I199),IF(K198&gt;0,K198,""))</f>
        <v/>
      </c>
      <c r="L199" s="48" t="str">
        <f t="shared" si="14"/>
        <v/>
      </c>
    </row>
    <row r="200" spans="2:12" x14ac:dyDescent="0.15">
      <c r="B200" s="49" t="str">
        <f t="shared" si="15"/>
        <v/>
      </c>
      <c r="C200" s="50" t="str">
        <f t="shared" si="16"/>
        <v/>
      </c>
      <c r="D200" s="49" t="str">
        <f t="shared" si="17"/>
        <v/>
      </c>
      <c r="E200" s="51" t="str">
        <f t="shared" si="18"/>
        <v/>
      </c>
      <c r="F200" s="11" t="str">
        <f t="shared" si="19"/>
        <v/>
      </c>
      <c r="G200" s="52" t="str">
        <f t="shared" si="20"/>
        <v/>
      </c>
      <c r="H200" s="49" t="str">
        <f>IF(AND(H194&lt;G$8,L$8=5),H194+1,"")</f>
        <v/>
      </c>
      <c r="I200" s="51" t="str">
        <f>IF(AND(H194&lt;G$8,L$8=5),IF(H200=G$8,K194,E$12-J200),"")</f>
        <v/>
      </c>
      <c r="J200" s="11" t="str">
        <f>IF(AND(H194&lt;G$8,L$8=5),TRUNC(K194*L$7),"")</f>
        <v/>
      </c>
      <c r="K200" s="52" t="str">
        <f>IF(AND(H194&lt;G$8,L$8=5),IF(H200=G$8,0,K194-I200),IF(K199&gt;0,K199,""))</f>
        <v/>
      </c>
      <c r="L200" s="53" t="str">
        <f t="shared" si="14"/>
        <v/>
      </c>
    </row>
    <row r="201" spans="2:12" x14ac:dyDescent="0.15">
      <c r="B201" s="54" t="str">
        <f t="shared" si="15"/>
        <v/>
      </c>
      <c r="C201" s="55" t="str">
        <f t="shared" si="16"/>
        <v/>
      </c>
      <c r="D201" s="54" t="str">
        <f t="shared" si="17"/>
        <v/>
      </c>
      <c r="E201" s="56" t="str">
        <f t="shared" si="18"/>
        <v/>
      </c>
      <c r="F201" s="10" t="str">
        <f t="shared" si="19"/>
        <v/>
      </c>
      <c r="G201" s="57" t="str">
        <f t="shared" si="20"/>
        <v/>
      </c>
      <c r="H201" s="54" t="str">
        <f>IF(AND(H195&lt;G$8,L$8=6),H195+1,"")</f>
        <v/>
      </c>
      <c r="I201" s="56" t="str">
        <f>IF(AND(H195&lt;G$8,L$8=6),IF(H201=G$8,K195,E$12-J201),"")</f>
        <v/>
      </c>
      <c r="J201" s="10" t="str">
        <f>IF(AND(H195&lt;G$8,L$8=6),TRUNC(K195*L$7),"")</f>
        <v/>
      </c>
      <c r="K201" s="57" t="str">
        <f>IF(AND(H195&lt;G$8,L$8=6),IF(H201=G$8,0,K195-I201),IF(K200&gt;0,K200,""))</f>
        <v/>
      </c>
      <c r="L201" s="58" t="str">
        <f t="shared" si="14"/>
        <v/>
      </c>
    </row>
    <row r="202" spans="2:12" x14ac:dyDescent="0.15">
      <c r="B202" s="44" t="str">
        <f t="shared" si="15"/>
        <v/>
      </c>
      <c r="C202" s="45" t="str">
        <f t="shared" si="16"/>
        <v/>
      </c>
      <c r="D202" s="44" t="str">
        <f t="shared" si="17"/>
        <v/>
      </c>
      <c r="E202" s="46" t="str">
        <f t="shared" si="18"/>
        <v/>
      </c>
      <c r="F202" s="3" t="str">
        <f t="shared" si="19"/>
        <v/>
      </c>
      <c r="G202" s="47" t="str">
        <f t="shared" si="20"/>
        <v/>
      </c>
      <c r="H202" s="44" t="str">
        <f>IF(AND(H196&lt;G$8,L$8=1),H196+1,"")</f>
        <v/>
      </c>
      <c r="I202" s="46" t="str">
        <f>IF(AND(H196&lt;G$8,L$8=1),IF(H202=G$8,K196,E$12-J202),"")</f>
        <v/>
      </c>
      <c r="J202" s="3" t="str">
        <f>IF(AND(H196&lt;G$8,L$8=1),TRUNC(K196*L$7),"")</f>
        <v/>
      </c>
      <c r="K202" s="47" t="str">
        <f>IF(AND(H196&lt;G$8,L$8=1),IF(H202=G$8,0,K196-I202),IF(K201&gt;0,K201,""))</f>
        <v/>
      </c>
      <c r="L202" s="48" t="str">
        <f t="shared" si="14"/>
        <v/>
      </c>
    </row>
    <row r="203" spans="2:12" x14ac:dyDescent="0.15">
      <c r="B203" s="44" t="str">
        <f t="shared" si="15"/>
        <v/>
      </c>
      <c r="C203" s="45" t="str">
        <f t="shared" si="16"/>
        <v/>
      </c>
      <c r="D203" s="44" t="str">
        <f t="shared" si="17"/>
        <v/>
      </c>
      <c r="E203" s="46" t="str">
        <f t="shared" si="18"/>
        <v/>
      </c>
      <c r="F203" s="3" t="str">
        <f t="shared" si="19"/>
        <v/>
      </c>
      <c r="G203" s="47" t="str">
        <f t="shared" si="20"/>
        <v/>
      </c>
      <c r="H203" s="44" t="str">
        <f>IF(AND(H197&lt;G$8,L$8=2),H197+1,"")</f>
        <v/>
      </c>
      <c r="I203" s="46" t="str">
        <f>IF(AND(H197&lt;G$8,L$8=2),IF(H203=G$8,K197,E$12-J203),"")</f>
        <v/>
      </c>
      <c r="J203" s="3" t="str">
        <f>IF(AND(H197&lt;G$8,L$8=2),TRUNC(K197*L$7),"")</f>
        <v/>
      </c>
      <c r="K203" s="47" t="str">
        <f>IF(AND(H197&lt;G$8,L$8=2),IF(H203=G$8,0,K197-I203),IF(K202&gt;0,K202,""))</f>
        <v/>
      </c>
      <c r="L203" s="48" t="str">
        <f t="shared" si="14"/>
        <v/>
      </c>
    </row>
    <row r="204" spans="2:12" x14ac:dyDescent="0.15">
      <c r="B204" s="44" t="str">
        <f t="shared" si="15"/>
        <v/>
      </c>
      <c r="C204" s="45" t="str">
        <f t="shared" si="16"/>
        <v/>
      </c>
      <c r="D204" s="44" t="str">
        <f t="shared" si="17"/>
        <v/>
      </c>
      <c r="E204" s="46" t="str">
        <f t="shared" si="18"/>
        <v/>
      </c>
      <c r="F204" s="3" t="str">
        <f t="shared" si="19"/>
        <v/>
      </c>
      <c r="G204" s="47" t="str">
        <f t="shared" si="20"/>
        <v/>
      </c>
      <c r="H204" s="44" t="str">
        <f>IF(AND(H198&lt;G$8,L$8=3),H198+1,"")</f>
        <v/>
      </c>
      <c r="I204" s="46" t="str">
        <f>IF(AND(H198&lt;G$8,L$8=3),IF(H204=G$8,K198,E$12-J204),"")</f>
        <v/>
      </c>
      <c r="J204" s="3" t="str">
        <f>IF(AND(H198&lt;G$8,L$8=3),TRUNC(K198*L$7),"")</f>
        <v/>
      </c>
      <c r="K204" s="47" t="str">
        <f>IF(AND(H198&lt;G$8,L$8=3),IF(H204=G$8,0,K198-I204),IF(K203&gt;0,K203,""))</f>
        <v/>
      </c>
      <c r="L204" s="48" t="str">
        <f t="shared" si="14"/>
        <v/>
      </c>
    </row>
    <row r="205" spans="2:12" x14ac:dyDescent="0.15">
      <c r="B205" s="49" t="str">
        <f t="shared" si="15"/>
        <v/>
      </c>
      <c r="C205" s="50" t="str">
        <f t="shared" si="16"/>
        <v/>
      </c>
      <c r="D205" s="49" t="str">
        <f t="shared" si="17"/>
        <v/>
      </c>
      <c r="E205" s="51" t="str">
        <f t="shared" si="18"/>
        <v/>
      </c>
      <c r="F205" s="11" t="str">
        <f t="shared" si="19"/>
        <v/>
      </c>
      <c r="G205" s="52" t="str">
        <f t="shared" si="20"/>
        <v/>
      </c>
      <c r="H205" s="49" t="str">
        <f>IF(AND(H199&lt;G$8,L$8=4),H199+1,"")</f>
        <v/>
      </c>
      <c r="I205" s="51" t="str">
        <f>IF(AND(H199&lt;G$8,L$8=4),IF(H205=G$8,K199,E$12-J205),"")</f>
        <v/>
      </c>
      <c r="J205" s="11" t="str">
        <f>IF(AND(H199&lt;G$8,L$8=4),TRUNC(K199*L$7),"")</f>
        <v/>
      </c>
      <c r="K205" s="52" t="str">
        <f>IF(AND(H199&lt;G$8,L$8=4),IF(H205=G$8,0,K199-I205),IF(K204&gt;0,K204,""))</f>
        <v/>
      </c>
      <c r="L205" s="53" t="str">
        <f t="shared" si="14"/>
        <v/>
      </c>
    </row>
    <row r="206" spans="2:12" x14ac:dyDescent="0.15">
      <c r="B206" s="54" t="str">
        <f t="shared" si="15"/>
        <v/>
      </c>
      <c r="C206" s="55" t="str">
        <f t="shared" si="16"/>
        <v/>
      </c>
      <c r="D206" s="54" t="str">
        <f t="shared" si="17"/>
        <v/>
      </c>
      <c r="E206" s="56" t="str">
        <f t="shared" si="18"/>
        <v/>
      </c>
      <c r="F206" s="10" t="str">
        <f t="shared" si="19"/>
        <v/>
      </c>
      <c r="G206" s="57" t="str">
        <f t="shared" si="20"/>
        <v/>
      </c>
      <c r="H206" s="54" t="str">
        <f>IF(AND(H200&lt;G$8,L$8=5),H200+1,"")</f>
        <v/>
      </c>
      <c r="I206" s="56" t="str">
        <f>IF(AND(H200&lt;G$8,L$8=5),IF(H206=G$8,K200,E$12-J206),"")</f>
        <v/>
      </c>
      <c r="J206" s="10" t="str">
        <f>IF(AND(H200&lt;G$8,L$8=5),TRUNC(K200*L$7),"")</f>
        <v/>
      </c>
      <c r="K206" s="57" t="str">
        <f>IF(AND(H200&lt;G$8,L$8=5),IF(H206=G$8,0,K200-I206),IF(K205&gt;0,K205,""))</f>
        <v/>
      </c>
      <c r="L206" s="58" t="str">
        <f t="shared" si="14"/>
        <v/>
      </c>
    </row>
    <row r="207" spans="2:12" x14ac:dyDescent="0.15">
      <c r="B207" s="44" t="str">
        <f t="shared" si="15"/>
        <v/>
      </c>
      <c r="C207" s="45" t="str">
        <f t="shared" si="16"/>
        <v/>
      </c>
      <c r="D207" s="44" t="str">
        <f t="shared" si="17"/>
        <v/>
      </c>
      <c r="E207" s="46" t="str">
        <f t="shared" si="18"/>
        <v/>
      </c>
      <c r="F207" s="3" t="str">
        <f t="shared" si="19"/>
        <v/>
      </c>
      <c r="G207" s="47" t="str">
        <f t="shared" si="20"/>
        <v/>
      </c>
      <c r="H207" s="44" t="str">
        <f>IF(AND(H201&lt;G$8,L$8=6),H201+1,"")</f>
        <v/>
      </c>
      <c r="I207" s="46" t="str">
        <f>IF(AND(H201&lt;G$8,L$8=6),IF(H207=G$8,K201,E$12-J207),"")</f>
        <v/>
      </c>
      <c r="J207" s="3" t="str">
        <f>IF(AND(H201&lt;G$8,L$8=6),TRUNC(K201*L$7),"")</f>
        <v/>
      </c>
      <c r="K207" s="47" t="str">
        <f>IF(AND(H201&lt;G$8,L$8=6),IF(H207=G$8,0,K201-I207),IF(K206&gt;0,K206,""))</f>
        <v/>
      </c>
      <c r="L207" s="48" t="str">
        <f t="shared" si="14"/>
        <v/>
      </c>
    </row>
    <row r="208" spans="2:12" x14ac:dyDescent="0.15">
      <c r="B208" s="44" t="str">
        <f t="shared" si="15"/>
        <v/>
      </c>
      <c r="C208" s="45" t="str">
        <f t="shared" si="16"/>
        <v/>
      </c>
      <c r="D208" s="44" t="str">
        <f t="shared" si="17"/>
        <v/>
      </c>
      <c r="E208" s="46" t="str">
        <f t="shared" si="18"/>
        <v/>
      </c>
      <c r="F208" s="3" t="str">
        <f t="shared" si="19"/>
        <v/>
      </c>
      <c r="G208" s="47" t="str">
        <f t="shared" si="20"/>
        <v/>
      </c>
      <c r="H208" s="44" t="str">
        <f>IF(AND(H202&lt;G$8,L$8=1),H202+1,"")</f>
        <v/>
      </c>
      <c r="I208" s="46" t="str">
        <f>IF(AND(H202&lt;G$8,L$8=1),IF(H208=G$8,K202,E$12-J208),"")</f>
        <v/>
      </c>
      <c r="J208" s="3" t="str">
        <f>IF(AND(H202&lt;G$8,L$8=1),TRUNC(K202*L$7),"")</f>
        <v/>
      </c>
      <c r="K208" s="47" t="str">
        <f>IF(AND(H202&lt;G$8,L$8=1),IF(H208=G$8,0,K202-I208),IF(K207&gt;0,K207,""))</f>
        <v/>
      </c>
      <c r="L208" s="48" t="str">
        <f t="shared" ref="L208:L271" si="21">IFERROR(G208+K208,G208)</f>
        <v/>
      </c>
    </row>
    <row r="209" spans="2:12" x14ac:dyDescent="0.15">
      <c r="B209" s="44" t="str">
        <f t="shared" ref="B209:B272" si="22">IF(D208&lt;G$7,IF(C208=12,B208+1,B208),"")</f>
        <v/>
      </c>
      <c r="C209" s="45" t="str">
        <f t="shared" ref="C209:C272" si="23">IF(D208&lt;G$7,IF(C208=12,1,C208+1),"")</f>
        <v/>
      </c>
      <c r="D209" s="44" t="str">
        <f t="shared" ref="D209:D272" si="24">IF(D208&lt;G$7,D208+1,"")</f>
        <v/>
      </c>
      <c r="E209" s="46" t="str">
        <f t="shared" ref="E209:E272" si="25">IF(D208&lt;G$7,IF(G$7-D209=0,G208,E$11-F209),"")</f>
        <v/>
      </c>
      <c r="F209" s="3" t="str">
        <f t="shared" ref="F209:F272" si="26">IF(D208&lt;G$7,TRUNC(G208*L$6),"")</f>
        <v/>
      </c>
      <c r="G209" s="47" t="str">
        <f t="shared" ref="G209:G272" si="27">IF(D208&lt;G$7,G208-E209,"")</f>
        <v/>
      </c>
      <c r="H209" s="44" t="str">
        <f>IF(AND(H203&lt;G$8,L$8=2),H203+1,"")</f>
        <v/>
      </c>
      <c r="I209" s="46" t="str">
        <f>IF(AND(H203&lt;G$8,L$8=2),IF(H209=G$8,K203,E$12-J209),"")</f>
        <v/>
      </c>
      <c r="J209" s="3" t="str">
        <f>IF(AND(H203&lt;G$8,L$8=2),TRUNC(K203*L$7),"")</f>
        <v/>
      </c>
      <c r="K209" s="47" t="str">
        <f>IF(AND(H203&lt;G$8,L$8=2),IF(H209=G$8,0,K203-I209),IF(K208&gt;0,K208,""))</f>
        <v/>
      </c>
      <c r="L209" s="48" t="str">
        <f t="shared" si="21"/>
        <v/>
      </c>
    </row>
    <row r="210" spans="2:12" x14ac:dyDescent="0.15">
      <c r="B210" s="49" t="str">
        <f t="shared" si="22"/>
        <v/>
      </c>
      <c r="C210" s="50" t="str">
        <f t="shared" si="23"/>
        <v/>
      </c>
      <c r="D210" s="49" t="str">
        <f t="shared" si="24"/>
        <v/>
      </c>
      <c r="E210" s="51" t="str">
        <f t="shared" si="25"/>
        <v/>
      </c>
      <c r="F210" s="11" t="str">
        <f t="shared" si="26"/>
        <v/>
      </c>
      <c r="G210" s="52" t="str">
        <f t="shared" si="27"/>
        <v/>
      </c>
      <c r="H210" s="49" t="str">
        <f>IF(AND(H204&lt;G$8,L$8=3),H204+1,"")</f>
        <v/>
      </c>
      <c r="I210" s="51" t="str">
        <f>IF(AND(H204&lt;G$8,L$8=3),IF(H210=G$8,K204,E$12-J210),"")</f>
        <v/>
      </c>
      <c r="J210" s="11" t="str">
        <f>IF(AND(H204&lt;G$8,L$8=3),TRUNC(K204*L$7),"")</f>
        <v/>
      </c>
      <c r="K210" s="52" t="str">
        <f>IF(AND(H204&lt;G$8,L$8=3),IF(H210=G$8,0,K204-I210),IF(K209&gt;0,K209,""))</f>
        <v/>
      </c>
      <c r="L210" s="53" t="str">
        <f t="shared" si="21"/>
        <v/>
      </c>
    </row>
    <row r="211" spans="2:12" x14ac:dyDescent="0.15">
      <c r="B211" s="54" t="str">
        <f t="shared" si="22"/>
        <v/>
      </c>
      <c r="C211" s="55" t="str">
        <f t="shared" si="23"/>
        <v/>
      </c>
      <c r="D211" s="54" t="str">
        <f t="shared" si="24"/>
        <v/>
      </c>
      <c r="E211" s="56" t="str">
        <f t="shared" si="25"/>
        <v/>
      </c>
      <c r="F211" s="10" t="str">
        <f t="shared" si="26"/>
        <v/>
      </c>
      <c r="G211" s="57" t="str">
        <f t="shared" si="27"/>
        <v/>
      </c>
      <c r="H211" s="54" t="str">
        <f>IF(AND(H205&lt;G$8,L$8=4),H205+1,"")</f>
        <v/>
      </c>
      <c r="I211" s="56" t="str">
        <f>IF(AND(H205&lt;G$8,L$8=4),IF(H211=G$8,K205,E$12-J211),"")</f>
        <v/>
      </c>
      <c r="J211" s="10" t="str">
        <f>IF(AND(H205&lt;G$8,L$8=4),TRUNC(K205*L$7),"")</f>
        <v/>
      </c>
      <c r="K211" s="57" t="str">
        <f>IF(AND(H205&lt;G$8,L$8=4),IF(H211=G$8,0,K205-I211),IF(K210&gt;0,K210,""))</f>
        <v/>
      </c>
      <c r="L211" s="58" t="str">
        <f t="shared" si="21"/>
        <v/>
      </c>
    </row>
    <row r="212" spans="2:12" x14ac:dyDescent="0.15">
      <c r="B212" s="44" t="str">
        <f t="shared" si="22"/>
        <v/>
      </c>
      <c r="C212" s="45" t="str">
        <f t="shared" si="23"/>
        <v/>
      </c>
      <c r="D212" s="44" t="str">
        <f t="shared" si="24"/>
        <v/>
      </c>
      <c r="E212" s="46" t="str">
        <f t="shared" si="25"/>
        <v/>
      </c>
      <c r="F212" s="3" t="str">
        <f t="shared" si="26"/>
        <v/>
      </c>
      <c r="G212" s="47" t="str">
        <f t="shared" si="27"/>
        <v/>
      </c>
      <c r="H212" s="44" t="str">
        <f>IF(AND(H206&lt;G$8,L$8=5),H206+1,"")</f>
        <v/>
      </c>
      <c r="I212" s="46" t="str">
        <f>IF(AND(H206&lt;G$8,L$8=5),IF(H212=G$8,K206,E$12-J212),"")</f>
        <v/>
      </c>
      <c r="J212" s="3" t="str">
        <f>IF(AND(H206&lt;G$8,L$8=5),TRUNC(K206*L$7),"")</f>
        <v/>
      </c>
      <c r="K212" s="47" t="str">
        <f>IF(AND(H206&lt;G$8,L$8=5),IF(H212=G$8,0,K206-I212),IF(K211&gt;0,K211,""))</f>
        <v/>
      </c>
      <c r="L212" s="48" t="str">
        <f t="shared" si="21"/>
        <v/>
      </c>
    </row>
    <row r="213" spans="2:12" x14ac:dyDescent="0.15">
      <c r="B213" s="44" t="str">
        <f t="shared" si="22"/>
        <v/>
      </c>
      <c r="C213" s="45" t="str">
        <f t="shared" si="23"/>
        <v/>
      </c>
      <c r="D213" s="44" t="str">
        <f t="shared" si="24"/>
        <v/>
      </c>
      <c r="E213" s="46" t="str">
        <f t="shared" si="25"/>
        <v/>
      </c>
      <c r="F213" s="3" t="str">
        <f t="shared" si="26"/>
        <v/>
      </c>
      <c r="G213" s="47" t="str">
        <f t="shared" si="27"/>
        <v/>
      </c>
      <c r="H213" s="44" t="str">
        <f>IF(AND(H207&lt;G$8,L$8=6),H207+1,"")</f>
        <v/>
      </c>
      <c r="I213" s="46" t="str">
        <f>IF(AND(H207&lt;G$8,L$8=6),IF(H213=G$8,K207,E$12-J213),"")</f>
        <v/>
      </c>
      <c r="J213" s="3" t="str">
        <f>IF(AND(H207&lt;G$8,L$8=6),TRUNC(K207*L$7),"")</f>
        <v/>
      </c>
      <c r="K213" s="47" t="str">
        <f>IF(AND(H207&lt;G$8,L$8=6),IF(H213=G$8,0,K207-I213),IF(K212&gt;0,K212,""))</f>
        <v/>
      </c>
      <c r="L213" s="48" t="str">
        <f t="shared" si="21"/>
        <v/>
      </c>
    </row>
    <row r="214" spans="2:12" x14ac:dyDescent="0.15">
      <c r="B214" s="44" t="str">
        <f t="shared" si="22"/>
        <v/>
      </c>
      <c r="C214" s="45" t="str">
        <f t="shared" si="23"/>
        <v/>
      </c>
      <c r="D214" s="44" t="str">
        <f t="shared" si="24"/>
        <v/>
      </c>
      <c r="E214" s="46" t="str">
        <f t="shared" si="25"/>
        <v/>
      </c>
      <c r="F214" s="3" t="str">
        <f t="shared" si="26"/>
        <v/>
      </c>
      <c r="G214" s="47" t="str">
        <f t="shared" si="27"/>
        <v/>
      </c>
      <c r="H214" s="44" t="str">
        <f>IF(AND(H208&lt;G$8,L$8=1),H208+1,"")</f>
        <v/>
      </c>
      <c r="I214" s="46" t="str">
        <f>IF(AND(H208&lt;G$8,L$8=1),IF(H214=G$8,K208,E$12-J214),"")</f>
        <v/>
      </c>
      <c r="J214" s="3" t="str">
        <f>IF(AND(H208&lt;G$8,L$8=1),TRUNC(K208*L$7),"")</f>
        <v/>
      </c>
      <c r="K214" s="47" t="str">
        <f>IF(AND(H208&lt;G$8,L$8=1),IF(H214=G$8,0,K208-I214),IF(K213&gt;0,K213,""))</f>
        <v/>
      </c>
      <c r="L214" s="48" t="str">
        <f t="shared" si="21"/>
        <v/>
      </c>
    </row>
    <row r="215" spans="2:12" x14ac:dyDescent="0.15">
      <c r="B215" s="49" t="str">
        <f t="shared" si="22"/>
        <v/>
      </c>
      <c r="C215" s="50" t="str">
        <f t="shared" si="23"/>
        <v/>
      </c>
      <c r="D215" s="49" t="str">
        <f t="shared" si="24"/>
        <v/>
      </c>
      <c r="E215" s="51" t="str">
        <f t="shared" si="25"/>
        <v/>
      </c>
      <c r="F215" s="11" t="str">
        <f t="shared" si="26"/>
        <v/>
      </c>
      <c r="G215" s="52" t="str">
        <f t="shared" si="27"/>
        <v/>
      </c>
      <c r="H215" s="49" t="str">
        <f>IF(AND(H209&lt;G$8,L$8=2),H209+1,"")</f>
        <v/>
      </c>
      <c r="I215" s="51" t="str">
        <f>IF(AND(H209&lt;G$8,L$8=2),IF(H215=G$8,K209,E$12-J215),"")</f>
        <v/>
      </c>
      <c r="J215" s="11" t="str">
        <f>IF(AND(H209&lt;G$8,L$8=2),TRUNC(K209*L$7),"")</f>
        <v/>
      </c>
      <c r="K215" s="52" t="str">
        <f>IF(AND(H209&lt;G$8,L$8=2),IF(H215=G$8,0,K209-I215),IF(K214&gt;0,K214,""))</f>
        <v/>
      </c>
      <c r="L215" s="53" t="str">
        <f t="shared" si="21"/>
        <v/>
      </c>
    </row>
    <row r="216" spans="2:12" x14ac:dyDescent="0.15">
      <c r="B216" s="54" t="str">
        <f t="shared" si="22"/>
        <v/>
      </c>
      <c r="C216" s="55" t="str">
        <f t="shared" si="23"/>
        <v/>
      </c>
      <c r="D216" s="54" t="str">
        <f t="shared" si="24"/>
        <v/>
      </c>
      <c r="E216" s="56" t="str">
        <f t="shared" si="25"/>
        <v/>
      </c>
      <c r="F216" s="10" t="str">
        <f t="shared" si="26"/>
        <v/>
      </c>
      <c r="G216" s="57" t="str">
        <f t="shared" si="27"/>
        <v/>
      </c>
      <c r="H216" s="54" t="str">
        <f>IF(AND(H210&lt;G$8,L$8=3),H210+1,"")</f>
        <v/>
      </c>
      <c r="I216" s="56" t="str">
        <f>IF(AND(H210&lt;G$8,L$8=3),IF(H216=G$8,K210,E$12-J216),"")</f>
        <v/>
      </c>
      <c r="J216" s="10" t="str">
        <f>IF(AND(H210&lt;G$8,L$8=3),TRUNC(K210*L$7),"")</f>
        <v/>
      </c>
      <c r="K216" s="57" t="str">
        <f>IF(AND(H210&lt;G$8,L$8=3),IF(H216=G$8,0,K210-I216),IF(K215&gt;0,K215,""))</f>
        <v/>
      </c>
      <c r="L216" s="58" t="str">
        <f t="shared" si="21"/>
        <v/>
      </c>
    </row>
    <row r="217" spans="2:12" x14ac:dyDescent="0.15">
      <c r="B217" s="44" t="str">
        <f t="shared" si="22"/>
        <v/>
      </c>
      <c r="C217" s="45" t="str">
        <f t="shared" si="23"/>
        <v/>
      </c>
      <c r="D217" s="44" t="str">
        <f t="shared" si="24"/>
        <v/>
      </c>
      <c r="E217" s="46" t="str">
        <f t="shared" si="25"/>
        <v/>
      </c>
      <c r="F217" s="3" t="str">
        <f t="shared" si="26"/>
        <v/>
      </c>
      <c r="G217" s="47" t="str">
        <f t="shared" si="27"/>
        <v/>
      </c>
      <c r="H217" s="44" t="str">
        <f>IF(AND(H211&lt;G$8,L$8=4),H211+1,"")</f>
        <v/>
      </c>
      <c r="I217" s="46" t="str">
        <f>IF(AND(H211&lt;G$8,L$8=4),IF(H217=G$8,K211,E$12-J217),"")</f>
        <v/>
      </c>
      <c r="J217" s="3" t="str">
        <f>IF(AND(H211&lt;G$8,L$8=4),TRUNC(K211*L$7),"")</f>
        <v/>
      </c>
      <c r="K217" s="47" t="str">
        <f>IF(AND(H211&lt;G$8,L$8=4),IF(H217=G$8,0,K211-I217),IF(K216&gt;0,K216,""))</f>
        <v/>
      </c>
      <c r="L217" s="48" t="str">
        <f t="shared" si="21"/>
        <v/>
      </c>
    </row>
    <row r="218" spans="2:12" x14ac:dyDescent="0.15">
      <c r="B218" s="44" t="str">
        <f t="shared" si="22"/>
        <v/>
      </c>
      <c r="C218" s="45" t="str">
        <f t="shared" si="23"/>
        <v/>
      </c>
      <c r="D218" s="44" t="str">
        <f t="shared" si="24"/>
        <v/>
      </c>
      <c r="E218" s="46" t="str">
        <f t="shared" si="25"/>
        <v/>
      </c>
      <c r="F218" s="3" t="str">
        <f t="shared" si="26"/>
        <v/>
      </c>
      <c r="G218" s="47" t="str">
        <f t="shared" si="27"/>
        <v/>
      </c>
      <c r="H218" s="44" t="str">
        <f>IF(AND(H212&lt;G$8,L$8=5),H212+1,"")</f>
        <v/>
      </c>
      <c r="I218" s="46" t="str">
        <f>IF(AND(H212&lt;G$8,L$8=5),IF(H218=G$8,K212,E$12-J218),"")</f>
        <v/>
      </c>
      <c r="J218" s="3" t="str">
        <f>IF(AND(H212&lt;G$8,L$8=5),TRUNC(K212*L$7),"")</f>
        <v/>
      </c>
      <c r="K218" s="47" t="str">
        <f>IF(AND(H212&lt;G$8,L$8=5),IF(H218=G$8,0,K212-I218),IF(K217&gt;0,K217,""))</f>
        <v/>
      </c>
      <c r="L218" s="48" t="str">
        <f t="shared" si="21"/>
        <v/>
      </c>
    </row>
    <row r="219" spans="2:12" x14ac:dyDescent="0.15">
      <c r="B219" s="44" t="str">
        <f t="shared" si="22"/>
        <v/>
      </c>
      <c r="C219" s="45" t="str">
        <f t="shared" si="23"/>
        <v/>
      </c>
      <c r="D219" s="44" t="str">
        <f t="shared" si="24"/>
        <v/>
      </c>
      <c r="E219" s="46" t="str">
        <f t="shared" si="25"/>
        <v/>
      </c>
      <c r="F219" s="3" t="str">
        <f t="shared" si="26"/>
        <v/>
      </c>
      <c r="G219" s="47" t="str">
        <f t="shared" si="27"/>
        <v/>
      </c>
      <c r="H219" s="44" t="str">
        <f>IF(AND(H213&lt;G$8,L$8=6),H213+1,"")</f>
        <v/>
      </c>
      <c r="I219" s="46" t="str">
        <f>IF(AND(H213&lt;G$8,L$8=6),IF(H219=G$8,K213,E$12-J219),"")</f>
        <v/>
      </c>
      <c r="J219" s="3" t="str">
        <f>IF(AND(H213&lt;G$8,L$8=6),TRUNC(K213*L$7),"")</f>
        <v/>
      </c>
      <c r="K219" s="47" t="str">
        <f>IF(AND(H213&lt;G$8,L$8=6),IF(H219=G$8,0,K213-I219),IF(K218&gt;0,K218,""))</f>
        <v/>
      </c>
      <c r="L219" s="48" t="str">
        <f t="shared" si="21"/>
        <v/>
      </c>
    </row>
    <row r="220" spans="2:12" x14ac:dyDescent="0.15">
      <c r="B220" s="49" t="str">
        <f t="shared" si="22"/>
        <v/>
      </c>
      <c r="C220" s="50" t="str">
        <f t="shared" si="23"/>
        <v/>
      </c>
      <c r="D220" s="49" t="str">
        <f t="shared" si="24"/>
        <v/>
      </c>
      <c r="E220" s="51" t="str">
        <f t="shared" si="25"/>
        <v/>
      </c>
      <c r="F220" s="11" t="str">
        <f t="shared" si="26"/>
        <v/>
      </c>
      <c r="G220" s="52" t="str">
        <f t="shared" si="27"/>
        <v/>
      </c>
      <c r="H220" s="49" t="str">
        <f>IF(AND(H214&lt;G$8,L$8=1),H214+1,"")</f>
        <v/>
      </c>
      <c r="I220" s="51" t="str">
        <f>IF(AND(H214&lt;G$8,L$8=1),IF(H220=G$8,K214,E$12-J220),"")</f>
        <v/>
      </c>
      <c r="J220" s="11" t="str">
        <f>IF(AND(H214&lt;G$8,L$8=1),TRUNC(K214*L$7),"")</f>
        <v/>
      </c>
      <c r="K220" s="52" t="str">
        <f>IF(AND(H214&lt;G$8,L$8=1),IF(H220=G$8,0,K214-I220),IF(K219&gt;0,K219,""))</f>
        <v/>
      </c>
      <c r="L220" s="53" t="str">
        <f t="shared" si="21"/>
        <v/>
      </c>
    </row>
    <row r="221" spans="2:12" x14ac:dyDescent="0.15">
      <c r="B221" s="54" t="str">
        <f t="shared" si="22"/>
        <v/>
      </c>
      <c r="C221" s="55" t="str">
        <f t="shared" si="23"/>
        <v/>
      </c>
      <c r="D221" s="54" t="str">
        <f t="shared" si="24"/>
        <v/>
      </c>
      <c r="E221" s="56" t="str">
        <f t="shared" si="25"/>
        <v/>
      </c>
      <c r="F221" s="10" t="str">
        <f t="shared" si="26"/>
        <v/>
      </c>
      <c r="G221" s="57" t="str">
        <f t="shared" si="27"/>
        <v/>
      </c>
      <c r="H221" s="54" t="str">
        <f>IF(AND(H215&lt;G$8,L$8=2),H215+1,"")</f>
        <v/>
      </c>
      <c r="I221" s="56" t="str">
        <f>IF(AND(H215&lt;G$8,L$8=2),IF(H221=G$8,K215,E$12-J221),"")</f>
        <v/>
      </c>
      <c r="J221" s="10" t="str">
        <f>IF(AND(H215&lt;G$8,L$8=2),TRUNC(K215*L$7),"")</f>
        <v/>
      </c>
      <c r="K221" s="57" t="str">
        <f>IF(AND(H215&lt;G$8,L$8=2),IF(H221=G$8,0,K215-I221),IF(K220&gt;0,K220,""))</f>
        <v/>
      </c>
      <c r="L221" s="58" t="str">
        <f t="shared" si="21"/>
        <v/>
      </c>
    </row>
    <row r="222" spans="2:12" x14ac:dyDescent="0.15">
      <c r="B222" s="44" t="str">
        <f t="shared" si="22"/>
        <v/>
      </c>
      <c r="C222" s="45" t="str">
        <f t="shared" si="23"/>
        <v/>
      </c>
      <c r="D222" s="44" t="str">
        <f t="shared" si="24"/>
        <v/>
      </c>
      <c r="E222" s="46" t="str">
        <f t="shared" si="25"/>
        <v/>
      </c>
      <c r="F222" s="3" t="str">
        <f t="shared" si="26"/>
        <v/>
      </c>
      <c r="G222" s="47" t="str">
        <f t="shared" si="27"/>
        <v/>
      </c>
      <c r="H222" s="44" t="str">
        <f>IF(AND(H216&lt;G$8,L$8=3),H216+1,"")</f>
        <v/>
      </c>
      <c r="I222" s="46" t="str">
        <f>IF(AND(H216&lt;G$8,L$8=3),IF(H222=G$8,K216,E$12-J222),"")</f>
        <v/>
      </c>
      <c r="J222" s="3" t="str">
        <f>IF(AND(H216&lt;G$8,L$8=3),TRUNC(K216*L$7),"")</f>
        <v/>
      </c>
      <c r="K222" s="47" t="str">
        <f>IF(AND(H216&lt;G$8,L$8=3),IF(H222=G$8,0,K216-I222),IF(K221&gt;0,K221,""))</f>
        <v/>
      </c>
      <c r="L222" s="48" t="str">
        <f t="shared" si="21"/>
        <v/>
      </c>
    </row>
    <row r="223" spans="2:12" x14ac:dyDescent="0.15">
      <c r="B223" s="44" t="str">
        <f t="shared" si="22"/>
        <v/>
      </c>
      <c r="C223" s="45" t="str">
        <f t="shared" si="23"/>
        <v/>
      </c>
      <c r="D223" s="44" t="str">
        <f t="shared" si="24"/>
        <v/>
      </c>
      <c r="E223" s="46" t="str">
        <f t="shared" si="25"/>
        <v/>
      </c>
      <c r="F223" s="3" t="str">
        <f t="shared" si="26"/>
        <v/>
      </c>
      <c r="G223" s="47" t="str">
        <f t="shared" si="27"/>
        <v/>
      </c>
      <c r="H223" s="44" t="str">
        <f>IF(AND(H217&lt;G$8,L$8=4),H217+1,"")</f>
        <v/>
      </c>
      <c r="I223" s="46" t="str">
        <f>IF(AND(H217&lt;G$8,L$8=4),IF(H223=G$8,K217,E$12-J223),"")</f>
        <v/>
      </c>
      <c r="J223" s="3" t="str">
        <f>IF(AND(H217&lt;G$8,L$8=4),TRUNC(K217*L$7),"")</f>
        <v/>
      </c>
      <c r="K223" s="47" t="str">
        <f>IF(AND(H217&lt;G$8,L$8=4),IF(H223=G$8,0,K217-I223),IF(K222&gt;0,K222,""))</f>
        <v/>
      </c>
      <c r="L223" s="48" t="str">
        <f t="shared" si="21"/>
        <v/>
      </c>
    </row>
    <row r="224" spans="2:12" x14ac:dyDescent="0.15">
      <c r="B224" s="44" t="str">
        <f t="shared" si="22"/>
        <v/>
      </c>
      <c r="C224" s="45" t="str">
        <f t="shared" si="23"/>
        <v/>
      </c>
      <c r="D224" s="44" t="str">
        <f t="shared" si="24"/>
        <v/>
      </c>
      <c r="E224" s="46" t="str">
        <f t="shared" si="25"/>
        <v/>
      </c>
      <c r="F224" s="3" t="str">
        <f t="shared" si="26"/>
        <v/>
      </c>
      <c r="G224" s="47" t="str">
        <f t="shared" si="27"/>
        <v/>
      </c>
      <c r="H224" s="44" t="str">
        <f>IF(AND(H218&lt;G$8,L$8=5),H218+1,"")</f>
        <v/>
      </c>
      <c r="I224" s="46" t="str">
        <f>IF(AND(H218&lt;G$8,L$8=5),IF(H224=G$8,K218,E$12-J224),"")</f>
        <v/>
      </c>
      <c r="J224" s="3" t="str">
        <f>IF(AND(H218&lt;G$8,L$8=5),TRUNC(K218*L$7),"")</f>
        <v/>
      </c>
      <c r="K224" s="47" t="str">
        <f>IF(AND(H218&lt;G$8,L$8=5),IF(H224=G$8,0,K218-I224),IF(K223&gt;0,K223,""))</f>
        <v/>
      </c>
      <c r="L224" s="48" t="str">
        <f t="shared" si="21"/>
        <v/>
      </c>
    </row>
    <row r="225" spans="2:12" x14ac:dyDescent="0.15">
      <c r="B225" s="49" t="str">
        <f t="shared" si="22"/>
        <v/>
      </c>
      <c r="C225" s="50" t="str">
        <f t="shared" si="23"/>
        <v/>
      </c>
      <c r="D225" s="49" t="str">
        <f t="shared" si="24"/>
        <v/>
      </c>
      <c r="E225" s="51" t="str">
        <f t="shared" si="25"/>
        <v/>
      </c>
      <c r="F225" s="11" t="str">
        <f t="shared" si="26"/>
        <v/>
      </c>
      <c r="G225" s="52" t="str">
        <f t="shared" si="27"/>
        <v/>
      </c>
      <c r="H225" s="49" t="str">
        <f>IF(AND(H219&lt;G$8,L$8=6),H219+1,"")</f>
        <v/>
      </c>
      <c r="I225" s="51" t="str">
        <f>IF(AND(H219&lt;G$8,L$8=6),IF(H225=G$8,K219,E$12-J225),"")</f>
        <v/>
      </c>
      <c r="J225" s="11" t="str">
        <f>IF(AND(H219&lt;G$8,L$8=6),TRUNC(K219*L$7),"")</f>
        <v/>
      </c>
      <c r="K225" s="52" t="str">
        <f>IF(AND(H219&lt;G$8,L$8=6),IF(H225=G$8,0,K219-I225),IF(K224&gt;0,K224,""))</f>
        <v/>
      </c>
      <c r="L225" s="53" t="str">
        <f t="shared" si="21"/>
        <v/>
      </c>
    </row>
    <row r="226" spans="2:12" x14ac:dyDescent="0.15">
      <c r="B226" s="54" t="str">
        <f t="shared" si="22"/>
        <v/>
      </c>
      <c r="C226" s="55" t="str">
        <f t="shared" si="23"/>
        <v/>
      </c>
      <c r="D226" s="54" t="str">
        <f t="shared" si="24"/>
        <v/>
      </c>
      <c r="E226" s="56" t="str">
        <f t="shared" si="25"/>
        <v/>
      </c>
      <c r="F226" s="10" t="str">
        <f t="shared" si="26"/>
        <v/>
      </c>
      <c r="G226" s="57" t="str">
        <f t="shared" si="27"/>
        <v/>
      </c>
      <c r="H226" s="54" t="str">
        <f>IF(AND(H220&lt;G$8,L$8=1),H220+1,"")</f>
        <v/>
      </c>
      <c r="I226" s="56" t="str">
        <f>IF(AND(H220&lt;G$8,L$8=1),IF(H226=G$8,K220,E$12-J226),"")</f>
        <v/>
      </c>
      <c r="J226" s="10" t="str">
        <f>IF(AND(H220&lt;G$8,L$8=1),TRUNC(K220*L$7),"")</f>
        <v/>
      </c>
      <c r="K226" s="57" t="str">
        <f>IF(AND(H220&lt;G$8,L$8=1),IF(H226=G$8,0,K220-I226),IF(K225&gt;0,K225,""))</f>
        <v/>
      </c>
      <c r="L226" s="58" t="str">
        <f t="shared" si="21"/>
        <v/>
      </c>
    </row>
    <row r="227" spans="2:12" x14ac:dyDescent="0.15">
      <c r="B227" s="44" t="str">
        <f t="shared" si="22"/>
        <v/>
      </c>
      <c r="C227" s="45" t="str">
        <f t="shared" si="23"/>
        <v/>
      </c>
      <c r="D227" s="44" t="str">
        <f t="shared" si="24"/>
        <v/>
      </c>
      <c r="E227" s="46" t="str">
        <f t="shared" si="25"/>
        <v/>
      </c>
      <c r="F227" s="3" t="str">
        <f t="shared" si="26"/>
        <v/>
      </c>
      <c r="G227" s="47" t="str">
        <f t="shared" si="27"/>
        <v/>
      </c>
      <c r="H227" s="44" t="str">
        <f>IF(AND(H221&lt;G$8,L$8=2),H221+1,"")</f>
        <v/>
      </c>
      <c r="I227" s="46" t="str">
        <f>IF(AND(H221&lt;G$8,L$8=2),IF(H227=G$8,K221,E$12-J227),"")</f>
        <v/>
      </c>
      <c r="J227" s="3" t="str">
        <f>IF(AND(H221&lt;G$8,L$8=2),TRUNC(K221*L$7),"")</f>
        <v/>
      </c>
      <c r="K227" s="47" t="str">
        <f>IF(AND(H221&lt;G$8,L$8=2),IF(H227=G$8,0,K221-I227),IF(K226&gt;0,K226,""))</f>
        <v/>
      </c>
      <c r="L227" s="48" t="str">
        <f t="shared" si="21"/>
        <v/>
      </c>
    </row>
    <row r="228" spans="2:12" x14ac:dyDescent="0.15">
      <c r="B228" s="44" t="str">
        <f t="shared" si="22"/>
        <v/>
      </c>
      <c r="C228" s="45" t="str">
        <f t="shared" si="23"/>
        <v/>
      </c>
      <c r="D228" s="44" t="str">
        <f t="shared" si="24"/>
        <v/>
      </c>
      <c r="E228" s="46" t="str">
        <f t="shared" si="25"/>
        <v/>
      </c>
      <c r="F228" s="3" t="str">
        <f t="shared" si="26"/>
        <v/>
      </c>
      <c r="G228" s="47" t="str">
        <f t="shared" si="27"/>
        <v/>
      </c>
      <c r="H228" s="44" t="str">
        <f>IF(AND(H222&lt;G$8,L$8=3),H222+1,"")</f>
        <v/>
      </c>
      <c r="I228" s="46" t="str">
        <f>IF(AND(H222&lt;G$8,L$8=3),IF(H228=G$8,K222,E$12-J228),"")</f>
        <v/>
      </c>
      <c r="J228" s="3" t="str">
        <f>IF(AND(H222&lt;G$8,L$8=3),TRUNC(K222*L$7),"")</f>
        <v/>
      </c>
      <c r="K228" s="47" t="str">
        <f>IF(AND(H222&lt;G$8,L$8=3),IF(H228=G$8,0,K222-I228),IF(K227&gt;0,K227,""))</f>
        <v/>
      </c>
      <c r="L228" s="48" t="str">
        <f t="shared" si="21"/>
        <v/>
      </c>
    </row>
    <row r="229" spans="2:12" x14ac:dyDescent="0.15">
      <c r="B229" s="44" t="str">
        <f t="shared" si="22"/>
        <v/>
      </c>
      <c r="C229" s="45" t="str">
        <f t="shared" si="23"/>
        <v/>
      </c>
      <c r="D229" s="44" t="str">
        <f t="shared" si="24"/>
        <v/>
      </c>
      <c r="E229" s="46" t="str">
        <f t="shared" si="25"/>
        <v/>
      </c>
      <c r="F229" s="3" t="str">
        <f t="shared" si="26"/>
        <v/>
      </c>
      <c r="G229" s="47" t="str">
        <f t="shared" si="27"/>
        <v/>
      </c>
      <c r="H229" s="44" t="str">
        <f>IF(AND(H223&lt;G$8,L$8=4),H223+1,"")</f>
        <v/>
      </c>
      <c r="I229" s="46" t="str">
        <f>IF(AND(H223&lt;G$8,L$8=4),IF(H229=G$8,K223,E$12-J229),"")</f>
        <v/>
      </c>
      <c r="J229" s="3" t="str">
        <f>IF(AND(H223&lt;G$8,L$8=4),TRUNC(K223*L$7),"")</f>
        <v/>
      </c>
      <c r="K229" s="47" t="str">
        <f>IF(AND(H223&lt;G$8,L$8=4),IF(H229=G$8,0,K223-I229),IF(K228&gt;0,K228,""))</f>
        <v/>
      </c>
      <c r="L229" s="48" t="str">
        <f t="shared" si="21"/>
        <v/>
      </c>
    </row>
    <row r="230" spans="2:12" x14ac:dyDescent="0.15">
      <c r="B230" s="49" t="str">
        <f t="shared" si="22"/>
        <v/>
      </c>
      <c r="C230" s="50" t="str">
        <f t="shared" si="23"/>
        <v/>
      </c>
      <c r="D230" s="49" t="str">
        <f t="shared" si="24"/>
        <v/>
      </c>
      <c r="E230" s="51" t="str">
        <f t="shared" si="25"/>
        <v/>
      </c>
      <c r="F230" s="11" t="str">
        <f t="shared" si="26"/>
        <v/>
      </c>
      <c r="G230" s="52" t="str">
        <f t="shared" si="27"/>
        <v/>
      </c>
      <c r="H230" s="49" t="str">
        <f>IF(AND(H224&lt;G$8,L$8=5),H224+1,"")</f>
        <v/>
      </c>
      <c r="I230" s="51" t="str">
        <f>IF(AND(H224&lt;G$8,L$8=5),IF(H230=G$8,K224,E$12-J230),"")</f>
        <v/>
      </c>
      <c r="J230" s="11" t="str">
        <f>IF(AND(H224&lt;G$8,L$8=5),TRUNC(K224*L$7),"")</f>
        <v/>
      </c>
      <c r="K230" s="52" t="str">
        <f>IF(AND(H224&lt;G$8,L$8=5),IF(H230=G$8,0,K224-I230),IF(K229&gt;0,K229,""))</f>
        <v/>
      </c>
      <c r="L230" s="53" t="str">
        <f t="shared" si="21"/>
        <v/>
      </c>
    </row>
    <row r="231" spans="2:12" x14ac:dyDescent="0.15">
      <c r="B231" s="54" t="str">
        <f t="shared" si="22"/>
        <v/>
      </c>
      <c r="C231" s="55" t="str">
        <f t="shared" si="23"/>
        <v/>
      </c>
      <c r="D231" s="54" t="str">
        <f t="shared" si="24"/>
        <v/>
      </c>
      <c r="E231" s="56" t="str">
        <f t="shared" si="25"/>
        <v/>
      </c>
      <c r="F231" s="10" t="str">
        <f t="shared" si="26"/>
        <v/>
      </c>
      <c r="G231" s="57" t="str">
        <f t="shared" si="27"/>
        <v/>
      </c>
      <c r="H231" s="54" t="str">
        <f>IF(AND(H225&lt;G$8,L$8=6),H225+1,"")</f>
        <v/>
      </c>
      <c r="I231" s="56" t="str">
        <f>IF(AND(H225&lt;G$8,L$8=6),IF(H231=G$8,K225,E$12-J231),"")</f>
        <v/>
      </c>
      <c r="J231" s="10" t="str">
        <f>IF(AND(H225&lt;G$8,L$8=6),TRUNC(K225*L$7),"")</f>
        <v/>
      </c>
      <c r="K231" s="57" t="str">
        <f>IF(AND(H225&lt;G$8,L$8=6),IF(H231=G$8,0,K225-I231),IF(K230&gt;0,K230,""))</f>
        <v/>
      </c>
      <c r="L231" s="58" t="str">
        <f t="shared" si="21"/>
        <v/>
      </c>
    </row>
    <row r="232" spans="2:12" x14ac:dyDescent="0.15">
      <c r="B232" s="44" t="str">
        <f t="shared" si="22"/>
        <v/>
      </c>
      <c r="C232" s="45" t="str">
        <f t="shared" si="23"/>
        <v/>
      </c>
      <c r="D232" s="44" t="str">
        <f t="shared" si="24"/>
        <v/>
      </c>
      <c r="E232" s="46" t="str">
        <f t="shared" si="25"/>
        <v/>
      </c>
      <c r="F232" s="3" t="str">
        <f t="shared" si="26"/>
        <v/>
      </c>
      <c r="G232" s="47" t="str">
        <f t="shared" si="27"/>
        <v/>
      </c>
      <c r="H232" s="44" t="str">
        <f>IF(AND(H226&lt;G$8,L$8=1),H226+1,"")</f>
        <v/>
      </c>
      <c r="I232" s="46" t="str">
        <f>IF(AND(H226&lt;G$8,L$8=1),IF(H232=G$8,K226,E$12-J232),"")</f>
        <v/>
      </c>
      <c r="J232" s="3" t="str">
        <f>IF(AND(H226&lt;G$8,L$8=1),TRUNC(K226*L$7),"")</f>
        <v/>
      </c>
      <c r="K232" s="47" t="str">
        <f>IF(AND(H226&lt;G$8,L$8=1),IF(H232=G$8,0,K226-I232),IF(K231&gt;0,K231,""))</f>
        <v/>
      </c>
      <c r="L232" s="48" t="str">
        <f t="shared" si="21"/>
        <v/>
      </c>
    </row>
    <row r="233" spans="2:12" x14ac:dyDescent="0.15">
      <c r="B233" s="44" t="str">
        <f t="shared" si="22"/>
        <v/>
      </c>
      <c r="C233" s="45" t="str">
        <f t="shared" si="23"/>
        <v/>
      </c>
      <c r="D233" s="44" t="str">
        <f t="shared" si="24"/>
        <v/>
      </c>
      <c r="E233" s="46" t="str">
        <f t="shared" si="25"/>
        <v/>
      </c>
      <c r="F233" s="3" t="str">
        <f t="shared" si="26"/>
        <v/>
      </c>
      <c r="G233" s="47" t="str">
        <f t="shared" si="27"/>
        <v/>
      </c>
      <c r="H233" s="44" t="str">
        <f>IF(AND(H227&lt;G$8,L$8=2),H227+1,"")</f>
        <v/>
      </c>
      <c r="I233" s="46" t="str">
        <f>IF(AND(H227&lt;G$8,L$8=2),IF(H233=G$8,K227,E$12-J233),"")</f>
        <v/>
      </c>
      <c r="J233" s="3" t="str">
        <f>IF(AND(H227&lt;G$8,L$8=2),TRUNC(K227*L$7),"")</f>
        <v/>
      </c>
      <c r="K233" s="47" t="str">
        <f>IF(AND(H227&lt;G$8,L$8=2),IF(H233=G$8,0,K227-I233),IF(K232&gt;0,K232,""))</f>
        <v/>
      </c>
      <c r="L233" s="48" t="str">
        <f t="shared" si="21"/>
        <v/>
      </c>
    </row>
    <row r="234" spans="2:12" x14ac:dyDescent="0.15">
      <c r="B234" s="44" t="str">
        <f t="shared" si="22"/>
        <v/>
      </c>
      <c r="C234" s="45" t="str">
        <f t="shared" si="23"/>
        <v/>
      </c>
      <c r="D234" s="44" t="str">
        <f t="shared" si="24"/>
        <v/>
      </c>
      <c r="E234" s="46" t="str">
        <f t="shared" si="25"/>
        <v/>
      </c>
      <c r="F234" s="3" t="str">
        <f t="shared" si="26"/>
        <v/>
      </c>
      <c r="G234" s="47" t="str">
        <f t="shared" si="27"/>
        <v/>
      </c>
      <c r="H234" s="44" t="str">
        <f>IF(AND(H228&lt;G$8,L$8=3),H228+1,"")</f>
        <v/>
      </c>
      <c r="I234" s="46" t="str">
        <f>IF(AND(H228&lt;G$8,L$8=3),IF(H234=G$8,K228,E$12-J234),"")</f>
        <v/>
      </c>
      <c r="J234" s="3" t="str">
        <f>IF(AND(H228&lt;G$8,L$8=3),TRUNC(K228*L$7),"")</f>
        <v/>
      </c>
      <c r="K234" s="47" t="str">
        <f>IF(AND(H228&lt;G$8,L$8=3),IF(H234=G$8,0,K228-I234),IF(K233&gt;0,K233,""))</f>
        <v/>
      </c>
      <c r="L234" s="48" t="str">
        <f t="shared" si="21"/>
        <v/>
      </c>
    </row>
    <row r="235" spans="2:12" x14ac:dyDescent="0.15">
      <c r="B235" s="49" t="str">
        <f t="shared" si="22"/>
        <v/>
      </c>
      <c r="C235" s="50" t="str">
        <f t="shared" si="23"/>
        <v/>
      </c>
      <c r="D235" s="49" t="str">
        <f t="shared" si="24"/>
        <v/>
      </c>
      <c r="E235" s="51" t="str">
        <f t="shared" si="25"/>
        <v/>
      </c>
      <c r="F235" s="11" t="str">
        <f t="shared" si="26"/>
        <v/>
      </c>
      <c r="G235" s="52" t="str">
        <f t="shared" si="27"/>
        <v/>
      </c>
      <c r="H235" s="49" t="str">
        <f>IF(AND(H229&lt;G$8,L$8=4),H229+1,"")</f>
        <v/>
      </c>
      <c r="I235" s="51" t="str">
        <f>IF(AND(H229&lt;G$8,L$8=4),IF(H235=G$8,K229,E$12-J235),"")</f>
        <v/>
      </c>
      <c r="J235" s="11" t="str">
        <f>IF(AND(H229&lt;G$8,L$8=4),TRUNC(K229*L$7),"")</f>
        <v/>
      </c>
      <c r="K235" s="52" t="str">
        <f>IF(AND(H229&lt;G$8,L$8=4),IF(H235=G$8,0,K229-I235),IF(K234&gt;0,K234,""))</f>
        <v/>
      </c>
      <c r="L235" s="53" t="str">
        <f t="shared" si="21"/>
        <v/>
      </c>
    </row>
    <row r="236" spans="2:12" x14ac:dyDescent="0.15">
      <c r="B236" s="54" t="str">
        <f t="shared" si="22"/>
        <v/>
      </c>
      <c r="C236" s="55" t="str">
        <f t="shared" si="23"/>
        <v/>
      </c>
      <c r="D236" s="54" t="str">
        <f t="shared" si="24"/>
        <v/>
      </c>
      <c r="E236" s="56" t="str">
        <f t="shared" si="25"/>
        <v/>
      </c>
      <c r="F236" s="10" t="str">
        <f t="shared" si="26"/>
        <v/>
      </c>
      <c r="G236" s="57" t="str">
        <f t="shared" si="27"/>
        <v/>
      </c>
      <c r="H236" s="54" t="str">
        <f>IF(AND(H230&lt;G$8,L$8=5),H230+1,"")</f>
        <v/>
      </c>
      <c r="I236" s="56" t="str">
        <f>IF(AND(H230&lt;G$8,L$8=5),IF(H236=G$8,K230,E$12-J236),"")</f>
        <v/>
      </c>
      <c r="J236" s="10" t="str">
        <f>IF(AND(H230&lt;G$8,L$8=5),TRUNC(K230*L$7),"")</f>
        <v/>
      </c>
      <c r="K236" s="57" t="str">
        <f>IF(AND(H230&lt;G$8,L$8=5),IF(H236=G$8,0,K230-I236),IF(K235&gt;0,K235,""))</f>
        <v/>
      </c>
      <c r="L236" s="58" t="str">
        <f t="shared" si="21"/>
        <v/>
      </c>
    </row>
    <row r="237" spans="2:12" x14ac:dyDescent="0.15">
      <c r="B237" s="44" t="str">
        <f t="shared" si="22"/>
        <v/>
      </c>
      <c r="C237" s="45" t="str">
        <f t="shared" si="23"/>
        <v/>
      </c>
      <c r="D237" s="44" t="str">
        <f t="shared" si="24"/>
        <v/>
      </c>
      <c r="E237" s="46" t="str">
        <f t="shared" si="25"/>
        <v/>
      </c>
      <c r="F237" s="3" t="str">
        <f t="shared" si="26"/>
        <v/>
      </c>
      <c r="G237" s="47" t="str">
        <f t="shared" si="27"/>
        <v/>
      </c>
      <c r="H237" s="44" t="str">
        <f>IF(AND(H231&lt;G$8,L$8=6),H231+1,"")</f>
        <v/>
      </c>
      <c r="I237" s="46" t="str">
        <f>IF(AND(H231&lt;G$8,L$8=6),IF(H237=G$8,K231,E$12-J237),"")</f>
        <v/>
      </c>
      <c r="J237" s="3" t="str">
        <f>IF(AND(H231&lt;G$8,L$8=6),TRUNC(K231*L$7),"")</f>
        <v/>
      </c>
      <c r="K237" s="47" t="str">
        <f>IF(AND(H231&lt;G$8,L$8=6),IF(H237=G$8,0,K231-I237),IF(K236&gt;0,K236,""))</f>
        <v/>
      </c>
      <c r="L237" s="48" t="str">
        <f t="shared" si="21"/>
        <v/>
      </c>
    </row>
    <row r="238" spans="2:12" x14ac:dyDescent="0.15">
      <c r="B238" s="44" t="str">
        <f t="shared" si="22"/>
        <v/>
      </c>
      <c r="C238" s="45" t="str">
        <f t="shared" si="23"/>
        <v/>
      </c>
      <c r="D238" s="44" t="str">
        <f t="shared" si="24"/>
        <v/>
      </c>
      <c r="E238" s="46" t="str">
        <f t="shared" si="25"/>
        <v/>
      </c>
      <c r="F238" s="3" t="str">
        <f t="shared" si="26"/>
        <v/>
      </c>
      <c r="G238" s="47" t="str">
        <f t="shared" si="27"/>
        <v/>
      </c>
      <c r="H238" s="44" t="str">
        <f>IF(AND(H232&lt;G$8,L$8=1),H232+1,"")</f>
        <v/>
      </c>
      <c r="I238" s="46" t="str">
        <f>IF(AND(H232&lt;G$8,L$8=1),IF(H238=G$8,K232,E$12-J238),"")</f>
        <v/>
      </c>
      <c r="J238" s="3" t="str">
        <f>IF(AND(H232&lt;G$8,L$8=1),TRUNC(K232*L$7),"")</f>
        <v/>
      </c>
      <c r="K238" s="47" t="str">
        <f>IF(AND(H232&lt;G$8,L$8=1),IF(H238=G$8,0,K232-I238),IF(K237&gt;0,K237,""))</f>
        <v/>
      </c>
      <c r="L238" s="48" t="str">
        <f t="shared" si="21"/>
        <v/>
      </c>
    </row>
    <row r="239" spans="2:12" x14ac:dyDescent="0.15">
      <c r="B239" s="44" t="str">
        <f t="shared" si="22"/>
        <v/>
      </c>
      <c r="C239" s="45" t="str">
        <f t="shared" si="23"/>
        <v/>
      </c>
      <c r="D239" s="44" t="str">
        <f t="shared" si="24"/>
        <v/>
      </c>
      <c r="E239" s="46" t="str">
        <f t="shared" si="25"/>
        <v/>
      </c>
      <c r="F239" s="3" t="str">
        <f t="shared" si="26"/>
        <v/>
      </c>
      <c r="G239" s="47" t="str">
        <f t="shared" si="27"/>
        <v/>
      </c>
      <c r="H239" s="44" t="str">
        <f>IF(AND(H233&lt;G$8,L$8=2),H233+1,"")</f>
        <v/>
      </c>
      <c r="I239" s="46" t="str">
        <f>IF(AND(H233&lt;G$8,L$8=2),IF(H239=G$8,K233,E$12-J239),"")</f>
        <v/>
      </c>
      <c r="J239" s="3" t="str">
        <f>IF(AND(H233&lt;G$8,L$8=2),TRUNC(K233*L$7),"")</f>
        <v/>
      </c>
      <c r="K239" s="47" t="str">
        <f>IF(AND(H233&lt;G$8,L$8=2),IF(H239=G$8,0,K233-I239),IF(K238&gt;0,K238,""))</f>
        <v/>
      </c>
      <c r="L239" s="48" t="str">
        <f t="shared" si="21"/>
        <v/>
      </c>
    </row>
    <row r="240" spans="2:12" x14ac:dyDescent="0.15">
      <c r="B240" s="49" t="str">
        <f t="shared" si="22"/>
        <v/>
      </c>
      <c r="C240" s="50" t="str">
        <f t="shared" si="23"/>
        <v/>
      </c>
      <c r="D240" s="49" t="str">
        <f t="shared" si="24"/>
        <v/>
      </c>
      <c r="E240" s="51" t="str">
        <f t="shared" si="25"/>
        <v/>
      </c>
      <c r="F240" s="11" t="str">
        <f t="shared" si="26"/>
        <v/>
      </c>
      <c r="G240" s="52" t="str">
        <f t="shared" si="27"/>
        <v/>
      </c>
      <c r="H240" s="49" t="str">
        <f>IF(AND(H234&lt;G$8,L$8=3),H234+1,"")</f>
        <v/>
      </c>
      <c r="I240" s="51" t="str">
        <f>IF(AND(H234&lt;G$8,L$8=3),IF(H240=G$8,K234,E$12-J240),"")</f>
        <v/>
      </c>
      <c r="J240" s="11" t="str">
        <f>IF(AND(H234&lt;G$8,L$8=3),TRUNC(K234*L$7),"")</f>
        <v/>
      </c>
      <c r="K240" s="52" t="str">
        <f>IF(AND(H234&lt;G$8,L$8=3),IF(H240=G$8,0,K234-I240),IF(K239&gt;0,K239,""))</f>
        <v/>
      </c>
      <c r="L240" s="53" t="str">
        <f t="shared" si="21"/>
        <v/>
      </c>
    </row>
    <row r="241" spans="2:12" x14ac:dyDescent="0.15">
      <c r="B241" s="54" t="str">
        <f t="shared" si="22"/>
        <v/>
      </c>
      <c r="C241" s="55" t="str">
        <f t="shared" si="23"/>
        <v/>
      </c>
      <c r="D241" s="54" t="str">
        <f t="shared" si="24"/>
        <v/>
      </c>
      <c r="E241" s="56" t="str">
        <f t="shared" si="25"/>
        <v/>
      </c>
      <c r="F241" s="10" t="str">
        <f t="shared" si="26"/>
        <v/>
      </c>
      <c r="G241" s="57" t="str">
        <f t="shared" si="27"/>
        <v/>
      </c>
      <c r="H241" s="54" t="str">
        <f>IF(AND(H235&lt;G$8,L$8=4),H235+1,"")</f>
        <v/>
      </c>
      <c r="I241" s="56" t="str">
        <f>IF(AND(H235&lt;G$8,L$8=4),IF(H241=G$8,K235,E$12-J241),"")</f>
        <v/>
      </c>
      <c r="J241" s="10" t="str">
        <f>IF(AND(H235&lt;G$8,L$8=4),TRUNC(K235*L$7),"")</f>
        <v/>
      </c>
      <c r="K241" s="57" t="str">
        <f>IF(AND(H235&lt;G$8,L$8=4),IF(H241=G$8,0,K235-I241),IF(K240&gt;0,K240,""))</f>
        <v/>
      </c>
      <c r="L241" s="58" t="str">
        <f t="shared" si="21"/>
        <v/>
      </c>
    </row>
    <row r="242" spans="2:12" x14ac:dyDescent="0.15">
      <c r="B242" s="44" t="str">
        <f t="shared" si="22"/>
        <v/>
      </c>
      <c r="C242" s="45" t="str">
        <f t="shared" si="23"/>
        <v/>
      </c>
      <c r="D242" s="44" t="str">
        <f t="shared" si="24"/>
        <v/>
      </c>
      <c r="E242" s="46" t="str">
        <f t="shared" si="25"/>
        <v/>
      </c>
      <c r="F242" s="3" t="str">
        <f t="shared" si="26"/>
        <v/>
      </c>
      <c r="G242" s="47" t="str">
        <f t="shared" si="27"/>
        <v/>
      </c>
      <c r="H242" s="44" t="str">
        <f>IF(AND(H236&lt;G$8,L$8=5),H236+1,"")</f>
        <v/>
      </c>
      <c r="I242" s="46" t="str">
        <f>IF(AND(H236&lt;G$8,L$8=5),IF(H242=G$8,K236,E$12-J242),"")</f>
        <v/>
      </c>
      <c r="J242" s="3" t="str">
        <f>IF(AND(H236&lt;G$8,L$8=5),TRUNC(K236*L$7),"")</f>
        <v/>
      </c>
      <c r="K242" s="47" t="str">
        <f>IF(AND(H236&lt;G$8,L$8=5),IF(H242=G$8,0,K236-I242),IF(K241&gt;0,K241,""))</f>
        <v/>
      </c>
      <c r="L242" s="48" t="str">
        <f t="shared" si="21"/>
        <v/>
      </c>
    </row>
    <row r="243" spans="2:12" x14ac:dyDescent="0.15">
      <c r="B243" s="44" t="str">
        <f t="shared" si="22"/>
        <v/>
      </c>
      <c r="C243" s="45" t="str">
        <f t="shared" si="23"/>
        <v/>
      </c>
      <c r="D243" s="44" t="str">
        <f t="shared" si="24"/>
        <v/>
      </c>
      <c r="E243" s="46" t="str">
        <f t="shared" si="25"/>
        <v/>
      </c>
      <c r="F243" s="3" t="str">
        <f t="shared" si="26"/>
        <v/>
      </c>
      <c r="G243" s="47" t="str">
        <f t="shared" si="27"/>
        <v/>
      </c>
      <c r="H243" s="44" t="str">
        <f>IF(AND(H237&lt;G$8,L$8=6),H237+1,"")</f>
        <v/>
      </c>
      <c r="I243" s="46" t="str">
        <f>IF(AND(H237&lt;G$8,L$8=6),IF(H243=G$8,K237,E$12-J243),"")</f>
        <v/>
      </c>
      <c r="J243" s="3" t="str">
        <f>IF(AND(H237&lt;G$8,L$8=6),TRUNC(K237*L$7),"")</f>
        <v/>
      </c>
      <c r="K243" s="47" t="str">
        <f>IF(AND(H237&lt;G$8,L$8=6),IF(H243=G$8,0,K237-I243),IF(K242&gt;0,K242,""))</f>
        <v/>
      </c>
      <c r="L243" s="48" t="str">
        <f t="shared" si="21"/>
        <v/>
      </c>
    </row>
    <row r="244" spans="2:12" x14ac:dyDescent="0.15">
      <c r="B244" s="44" t="str">
        <f t="shared" si="22"/>
        <v/>
      </c>
      <c r="C244" s="45" t="str">
        <f t="shared" si="23"/>
        <v/>
      </c>
      <c r="D244" s="44" t="str">
        <f t="shared" si="24"/>
        <v/>
      </c>
      <c r="E244" s="46" t="str">
        <f t="shared" si="25"/>
        <v/>
      </c>
      <c r="F244" s="3" t="str">
        <f t="shared" si="26"/>
        <v/>
      </c>
      <c r="G244" s="47" t="str">
        <f t="shared" si="27"/>
        <v/>
      </c>
      <c r="H244" s="44" t="str">
        <f>IF(AND(H238&lt;G$8,L$8=1),H238+1,"")</f>
        <v/>
      </c>
      <c r="I244" s="46" t="str">
        <f>IF(AND(H238&lt;G$8,L$8=1),IF(H244=G$8,K238,E$12-J244),"")</f>
        <v/>
      </c>
      <c r="J244" s="3" t="str">
        <f>IF(AND(H238&lt;G$8,L$8=1),TRUNC(K238*L$7),"")</f>
        <v/>
      </c>
      <c r="K244" s="47" t="str">
        <f>IF(AND(H238&lt;G$8,L$8=1),IF(H244=G$8,0,K238-I244),IF(K243&gt;0,K243,""))</f>
        <v/>
      </c>
      <c r="L244" s="48" t="str">
        <f t="shared" si="21"/>
        <v/>
      </c>
    </row>
    <row r="245" spans="2:12" x14ac:dyDescent="0.15">
      <c r="B245" s="49" t="str">
        <f t="shared" si="22"/>
        <v/>
      </c>
      <c r="C245" s="50" t="str">
        <f t="shared" si="23"/>
        <v/>
      </c>
      <c r="D245" s="49" t="str">
        <f t="shared" si="24"/>
        <v/>
      </c>
      <c r="E245" s="51" t="str">
        <f t="shared" si="25"/>
        <v/>
      </c>
      <c r="F245" s="11" t="str">
        <f t="shared" si="26"/>
        <v/>
      </c>
      <c r="G245" s="52" t="str">
        <f t="shared" si="27"/>
        <v/>
      </c>
      <c r="H245" s="49" t="str">
        <f>IF(AND(H239&lt;G$8,L$8=2),H239+1,"")</f>
        <v/>
      </c>
      <c r="I245" s="51" t="str">
        <f>IF(AND(H239&lt;G$8,L$8=2),IF(H245=G$8,K239,E$12-J245),"")</f>
        <v/>
      </c>
      <c r="J245" s="11" t="str">
        <f>IF(AND(H239&lt;G$8,L$8=2),TRUNC(K239*L$7),"")</f>
        <v/>
      </c>
      <c r="K245" s="52" t="str">
        <f>IF(AND(H239&lt;G$8,L$8=2),IF(H245=G$8,0,K239-I245),IF(K244&gt;0,K244,""))</f>
        <v/>
      </c>
      <c r="L245" s="53" t="str">
        <f t="shared" si="21"/>
        <v/>
      </c>
    </row>
    <row r="246" spans="2:12" x14ac:dyDescent="0.15">
      <c r="B246" s="54" t="str">
        <f t="shared" si="22"/>
        <v/>
      </c>
      <c r="C246" s="55" t="str">
        <f t="shared" si="23"/>
        <v/>
      </c>
      <c r="D246" s="54" t="str">
        <f t="shared" si="24"/>
        <v/>
      </c>
      <c r="E246" s="56" t="str">
        <f t="shared" si="25"/>
        <v/>
      </c>
      <c r="F246" s="10" t="str">
        <f t="shared" si="26"/>
        <v/>
      </c>
      <c r="G246" s="57" t="str">
        <f t="shared" si="27"/>
        <v/>
      </c>
      <c r="H246" s="54" t="str">
        <f>IF(AND(H240&lt;G$8,L$8=3),H240+1,"")</f>
        <v/>
      </c>
      <c r="I246" s="56" t="str">
        <f>IF(AND(H240&lt;G$8,L$8=3),IF(H246=G$8,K240,E$12-J246),"")</f>
        <v/>
      </c>
      <c r="J246" s="10" t="str">
        <f>IF(AND(H240&lt;G$8,L$8=3),TRUNC(K240*L$7),"")</f>
        <v/>
      </c>
      <c r="K246" s="57" t="str">
        <f>IF(AND(H240&lt;G$8,L$8=3),IF(H246=G$8,0,K240-I246),IF(K245&gt;0,K245,""))</f>
        <v/>
      </c>
      <c r="L246" s="58" t="str">
        <f t="shared" si="21"/>
        <v/>
      </c>
    </row>
    <row r="247" spans="2:12" x14ac:dyDescent="0.15">
      <c r="B247" s="44" t="str">
        <f t="shared" si="22"/>
        <v/>
      </c>
      <c r="C247" s="45" t="str">
        <f t="shared" si="23"/>
        <v/>
      </c>
      <c r="D247" s="44" t="str">
        <f t="shared" si="24"/>
        <v/>
      </c>
      <c r="E247" s="46" t="str">
        <f t="shared" si="25"/>
        <v/>
      </c>
      <c r="F247" s="3" t="str">
        <f t="shared" si="26"/>
        <v/>
      </c>
      <c r="G247" s="47" t="str">
        <f t="shared" si="27"/>
        <v/>
      </c>
      <c r="H247" s="44" t="str">
        <f>IF(AND(H241&lt;G$8,L$8=4),H241+1,"")</f>
        <v/>
      </c>
      <c r="I247" s="46" t="str">
        <f>IF(AND(H241&lt;G$8,L$8=4),IF(H247=G$8,K241,E$12-J247),"")</f>
        <v/>
      </c>
      <c r="J247" s="3" t="str">
        <f>IF(AND(H241&lt;G$8,L$8=4),TRUNC(K241*L$7),"")</f>
        <v/>
      </c>
      <c r="K247" s="47" t="str">
        <f>IF(AND(H241&lt;G$8,L$8=4),IF(H247=G$8,0,K241-I247),IF(K246&gt;0,K246,""))</f>
        <v/>
      </c>
      <c r="L247" s="48" t="str">
        <f t="shared" si="21"/>
        <v/>
      </c>
    </row>
    <row r="248" spans="2:12" x14ac:dyDescent="0.15">
      <c r="B248" s="44" t="str">
        <f t="shared" si="22"/>
        <v/>
      </c>
      <c r="C248" s="45" t="str">
        <f t="shared" si="23"/>
        <v/>
      </c>
      <c r="D248" s="44" t="str">
        <f t="shared" si="24"/>
        <v/>
      </c>
      <c r="E248" s="46" t="str">
        <f t="shared" si="25"/>
        <v/>
      </c>
      <c r="F248" s="3" t="str">
        <f t="shared" si="26"/>
        <v/>
      </c>
      <c r="G248" s="47" t="str">
        <f t="shared" si="27"/>
        <v/>
      </c>
      <c r="H248" s="44" t="str">
        <f>IF(AND(H242&lt;G$8,L$8=5),H242+1,"")</f>
        <v/>
      </c>
      <c r="I248" s="46" t="str">
        <f>IF(AND(H242&lt;G$8,L$8=5),IF(H248=G$8,K242,E$12-J248),"")</f>
        <v/>
      </c>
      <c r="J248" s="3" t="str">
        <f>IF(AND(H242&lt;G$8,L$8=5),TRUNC(K242*L$7),"")</f>
        <v/>
      </c>
      <c r="K248" s="47" t="str">
        <f>IF(AND(H242&lt;G$8,L$8=5),IF(H248=G$8,0,K242-I248),IF(K247&gt;0,K247,""))</f>
        <v/>
      </c>
      <c r="L248" s="48" t="str">
        <f t="shared" si="21"/>
        <v/>
      </c>
    </row>
    <row r="249" spans="2:12" x14ac:dyDescent="0.15">
      <c r="B249" s="44" t="str">
        <f t="shared" si="22"/>
        <v/>
      </c>
      <c r="C249" s="45" t="str">
        <f t="shared" si="23"/>
        <v/>
      </c>
      <c r="D249" s="44" t="str">
        <f t="shared" si="24"/>
        <v/>
      </c>
      <c r="E249" s="46" t="str">
        <f t="shared" si="25"/>
        <v/>
      </c>
      <c r="F249" s="3" t="str">
        <f t="shared" si="26"/>
        <v/>
      </c>
      <c r="G249" s="47" t="str">
        <f t="shared" si="27"/>
        <v/>
      </c>
      <c r="H249" s="44" t="str">
        <f>IF(AND(H243&lt;G$8,L$8=6),H243+1,"")</f>
        <v/>
      </c>
      <c r="I249" s="46" t="str">
        <f>IF(AND(H243&lt;G$8,L$8=6),IF(H249=G$8,K243,E$12-J249),"")</f>
        <v/>
      </c>
      <c r="J249" s="3" t="str">
        <f>IF(AND(H243&lt;G$8,L$8=6),TRUNC(K243*L$7),"")</f>
        <v/>
      </c>
      <c r="K249" s="47" t="str">
        <f>IF(AND(H243&lt;G$8,L$8=6),IF(H249=G$8,0,K243-I249),IF(K248&gt;0,K248,""))</f>
        <v/>
      </c>
      <c r="L249" s="48" t="str">
        <f t="shared" si="21"/>
        <v/>
      </c>
    </row>
    <row r="250" spans="2:12" x14ac:dyDescent="0.15">
      <c r="B250" s="49" t="str">
        <f t="shared" si="22"/>
        <v/>
      </c>
      <c r="C250" s="50" t="str">
        <f t="shared" si="23"/>
        <v/>
      </c>
      <c r="D250" s="49" t="str">
        <f t="shared" si="24"/>
        <v/>
      </c>
      <c r="E250" s="51" t="str">
        <f t="shared" si="25"/>
        <v/>
      </c>
      <c r="F250" s="11" t="str">
        <f t="shared" si="26"/>
        <v/>
      </c>
      <c r="G250" s="52" t="str">
        <f t="shared" si="27"/>
        <v/>
      </c>
      <c r="H250" s="49" t="str">
        <f>IF(AND(H244&lt;G$8,L$8=1),H244+1,"")</f>
        <v/>
      </c>
      <c r="I250" s="51" t="str">
        <f>IF(AND(H244&lt;G$8,L$8=1),IF(H250=G$8,K244,E$12-J250),"")</f>
        <v/>
      </c>
      <c r="J250" s="11" t="str">
        <f>IF(AND(H244&lt;G$8,L$8=1),TRUNC(K244*L$7),"")</f>
        <v/>
      </c>
      <c r="K250" s="52" t="str">
        <f>IF(AND(H244&lt;G$8,L$8=1),IF(H250=G$8,0,K244-I250),IF(K249&gt;0,K249,""))</f>
        <v/>
      </c>
      <c r="L250" s="53" t="str">
        <f t="shared" si="21"/>
        <v/>
      </c>
    </row>
    <row r="251" spans="2:12" x14ac:dyDescent="0.15">
      <c r="B251" s="54" t="str">
        <f t="shared" si="22"/>
        <v/>
      </c>
      <c r="C251" s="55" t="str">
        <f t="shared" si="23"/>
        <v/>
      </c>
      <c r="D251" s="54" t="str">
        <f t="shared" si="24"/>
        <v/>
      </c>
      <c r="E251" s="56" t="str">
        <f t="shared" si="25"/>
        <v/>
      </c>
      <c r="F251" s="10" t="str">
        <f t="shared" si="26"/>
        <v/>
      </c>
      <c r="G251" s="57" t="str">
        <f t="shared" si="27"/>
        <v/>
      </c>
      <c r="H251" s="54" t="str">
        <f>IF(AND(H245&lt;G$8,L$8=2),H245+1,"")</f>
        <v/>
      </c>
      <c r="I251" s="56" t="str">
        <f>IF(AND(H245&lt;G$8,L$8=2),IF(H251=G$8,K245,E$12-J251),"")</f>
        <v/>
      </c>
      <c r="J251" s="10" t="str">
        <f>IF(AND(H245&lt;G$8,L$8=2),TRUNC(K245*L$7),"")</f>
        <v/>
      </c>
      <c r="K251" s="57" t="str">
        <f>IF(AND(H245&lt;G$8,L$8=2),IF(H251=G$8,0,K245-I251),IF(K250&gt;0,K250,""))</f>
        <v/>
      </c>
      <c r="L251" s="58" t="str">
        <f t="shared" si="21"/>
        <v/>
      </c>
    </row>
    <row r="252" spans="2:12" x14ac:dyDescent="0.15">
      <c r="B252" s="44" t="str">
        <f t="shared" si="22"/>
        <v/>
      </c>
      <c r="C252" s="45" t="str">
        <f t="shared" si="23"/>
        <v/>
      </c>
      <c r="D252" s="44" t="str">
        <f t="shared" si="24"/>
        <v/>
      </c>
      <c r="E252" s="46" t="str">
        <f t="shared" si="25"/>
        <v/>
      </c>
      <c r="F252" s="3" t="str">
        <f t="shared" si="26"/>
        <v/>
      </c>
      <c r="G252" s="47" t="str">
        <f t="shared" si="27"/>
        <v/>
      </c>
      <c r="H252" s="44" t="str">
        <f>IF(AND(H246&lt;G$8,L$8=3),H246+1,"")</f>
        <v/>
      </c>
      <c r="I252" s="46" t="str">
        <f>IF(AND(H246&lt;G$8,L$8=3),IF(H252=G$8,K246,E$12-J252),"")</f>
        <v/>
      </c>
      <c r="J252" s="3" t="str">
        <f>IF(AND(H246&lt;G$8,L$8=3),TRUNC(K246*L$7),"")</f>
        <v/>
      </c>
      <c r="K252" s="47" t="str">
        <f>IF(AND(H246&lt;G$8,L$8=3),IF(H252=G$8,0,K246-I252),IF(K251&gt;0,K251,""))</f>
        <v/>
      </c>
      <c r="L252" s="48" t="str">
        <f t="shared" si="21"/>
        <v/>
      </c>
    </row>
    <row r="253" spans="2:12" x14ac:dyDescent="0.15">
      <c r="B253" s="44" t="str">
        <f t="shared" si="22"/>
        <v/>
      </c>
      <c r="C253" s="45" t="str">
        <f t="shared" si="23"/>
        <v/>
      </c>
      <c r="D253" s="44" t="str">
        <f t="shared" si="24"/>
        <v/>
      </c>
      <c r="E253" s="46" t="str">
        <f t="shared" si="25"/>
        <v/>
      </c>
      <c r="F253" s="3" t="str">
        <f t="shared" si="26"/>
        <v/>
      </c>
      <c r="G253" s="47" t="str">
        <f t="shared" si="27"/>
        <v/>
      </c>
      <c r="H253" s="44" t="str">
        <f>IF(AND(H247&lt;G$8,L$8=4),H247+1,"")</f>
        <v/>
      </c>
      <c r="I253" s="46" t="str">
        <f>IF(AND(H247&lt;G$8,L$8=4),IF(H253=G$8,K247,E$12-J253),"")</f>
        <v/>
      </c>
      <c r="J253" s="3" t="str">
        <f>IF(AND(H247&lt;G$8,L$8=4),TRUNC(K247*L$7),"")</f>
        <v/>
      </c>
      <c r="K253" s="47" t="str">
        <f>IF(AND(H247&lt;G$8,L$8=4),IF(H253=G$8,0,K247-I253),IF(K252&gt;0,K252,""))</f>
        <v/>
      </c>
      <c r="L253" s="48" t="str">
        <f t="shared" si="21"/>
        <v/>
      </c>
    </row>
    <row r="254" spans="2:12" x14ac:dyDescent="0.15">
      <c r="B254" s="44" t="str">
        <f t="shared" si="22"/>
        <v/>
      </c>
      <c r="C254" s="45" t="str">
        <f t="shared" si="23"/>
        <v/>
      </c>
      <c r="D254" s="44" t="str">
        <f t="shared" si="24"/>
        <v/>
      </c>
      <c r="E254" s="46" t="str">
        <f t="shared" si="25"/>
        <v/>
      </c>
      <c r="F254" s="3" t="str">
        <f t="shared" si="26"/>
        <v/>
      </c>
      <c r="G254" s="47" t="str">
        <f t="shared" si="27"/>
        <v/>
      </c>
      <c r="H254" s="44" t="str">
        <f>IF(AND(H248&lt;G$8,L$8=5),H248+1,"")</f>
        <v/>
      </c>
      <c r="I254" s="46" t="str">
        <f>IF(AND(H248&lt;G$8,L$8=5),IF(H254=G$8,K248,E$12-J254),"")</f>
        <v/>
      </c>
      <c r="J254" s="3" t="str">
        <f>IF(AND(H248&lt;G$8,L$8=5),TRUNC(K248*L$7),"")</f>
        <v/>
      </c>
      <c r="K254" s="47" t="str">
        <f>IF(AND(H248&lt;G$8,L$8=5),IF(H254=G$8,0,K248-I254),IF(K253&gt;0,K253,""))</f>
        <v/>
      </c>
      <c r="L254" s="48" t="str">
        <f t="shared" si="21"/>
        <v/>
      </c>
    </row>
    <row r="255" spans="2:12" x14ac:dyDescent="0.15">
      <c r="B255" s="49" t="str">
        <f t="shared" si="22"/>
        <v/>
      </c>
      <c r="C255" s="50" t="str">
        <f t="shared" si="23"/>
        <v/>
      </c>
      <c r="D255" s="49" t="str">
        <f t="shared" si="24"/>
        <v/>
      </c>
      <c r="E255" s="51" t="str">
        <f t="shared" si="25"/>
        <v/>
      </c>
      <c r="F255" s="11" t="str">
        <f t="shared" si="26"/>
        <v/>
      </c>
      <c r="G255" s="52" t="str">
        <f t="shared" si="27"/>
        <v/>
      </c>
      <c r="H255" s="49" t="str">
        <f>IF(AND(H249&lt;G$8,L$8=6),H249+1,"")</f>
        <v/>
      </c>
      <c r="I255" s="51" t="str">
        <f>IF(AND(H249&lt;G$8,L$8=6),IF(H255=G$8,K249,E$12-J255),"")</f>
        <v/>
      </c>
      <c r="J255" s="11" t="str">
        <f>IF(AND(H249&lt;G$8,L$8=6),TRUNC(K249*L$7),"")</f>
        <v/>
      </c>
      <c r="K255" s="52" t="str">
        <f>IF(AND(H249&lt;G$8,L$8=6),IF(H255=G$8,0,K249-I255),IF(K254&gt;0,K254,""))</f>
        <v/>
      </c>
      <c r="L255" s="53" t="str">
        <f t="shared" si="21"/>
        <v/>
      </c>
    </row>
    <row r="256" spans="2:12" x14ac:dyDescent="0.15">
      <c r="B256" s="54" t="str">
        <f t="shared" si="22"/>
        <v/>
      </c>
      <c r="C256" s="55" t="str">
        <f t="shared" si="23"/>
        <v/>
      </c>
      <c r="D256" s="54" t="str">
        <f t="shared" si="24"/>
        <v/>
      </c>
      <c r="E256" s="56" t="str">
        <f t="shared" si="25"/>
        <v/>
      </c>
      <c r="F256" s="10" t="str">
        <f t="shared" si="26"/>
        <v/>
      </c>
      <c r="G256" s="57" t="str">
        <f t="shared" si="27"/>
        <v/>
      </c>
      <c r="H256" s="54" t="str">
        <f>IF(AND(H250&lt;G$8,L$8=1),H250+1,"")</f>
        <v/>
      </c>
      <c r="I256" s="56" t="str">
        <f>IF(AND(H250&lt;G$8,L$8=1),IF(H256=G$8,K250,E$12-J256),"")</f>
        <v/>
      </c>
      <c r="J256" s="10" t="str">
        <f>IF(AND(H250&lt;G$8,L$8=1),TRUNC(K250*L$7),"")</f>
        <v/>
      </c>
      <c r="K256" s="57" t="str">
        <f>IF(AND(H250&lt;G$8,L$8=1),IF(H256=G$8,0,K250-I256),IF(K255&gt;0,K255,""))</f>
        <v/>
      </c>
      <c r="L256" s="58" t="str">
        <f t="shared" si="21"/>
        <v/>
      </c>
    </row>
    <row r="257" spans="2:12" x14ac:dyDescent="0.15">
      <c r="B257" s="44" t="str">
        <f t="shared" si="22"/>
        <v/>
      </c>
      <c r="C257" s="45" t="str">
        <f t="shared" si="23"/>
        <v/>
      </c>
      <c r="D257" s="44" t="str">
        <f t="shared" si="24"/>
        <v/>
      </c>
      <c r="E257" s="46" t="str">
        <f t="shared" si="25"/>
        <v/>
      </c>
      <c r="F257" s="3" t="str">
        <f t="shared" si="26"/>
        <v/>
      </c>
      <c r="G257" s="47" t="str">
        <f t="shared" si="27"/>
        <v/>
      </c>
      <c r="H257" s="44" t="str">
        <f>IF(AND(H251&lt;G$8,L$8=2),H251+1,"")</f>
        <v/>
      </c>
      <c r="I257" s="46" t="str">
        <f>IF(AND(H251&lt;G$8,L$8=2),IF(H257=G$8,K251,E$12-J257),"")</f>
        <v/>
      </c>
      <c r="J257" s="3" t="str">
        <f>IF(AND(H251&lt;G$8,L$8=2),TRUNC(K251*L$7),"")</f>
        <v/>
      </c>
      <c r="K257" s="47" t="str">
        <f>IF(AND(H251&lt;G$8,L$8=2),IF(H257=G$8,0,K251-I257),IF(K256&gt;0,K256,""))</f>
        <v/>
      </c>
      <c r="L257" s="48" t="str">
        <f t="shared" si="21"/>
        <v/>
      </c>
    </row>
    <row r="258" spans="2:12" x14ac:dyDescent="0.15">
      <c r="B258" s="44" t="str">
        <f t="shared" si="22"/>
        <v/>
      </c>
      <c r="C258" s="45" t="str">
        <f t="shared" si="23"/>
        <v/>
      </c>
      <c r="D258" s="44" t="str">
        <f t="shared" si="24"/>
        <v/>
      </c>
      <c r="E258" s="46" t="str">
        <f t="shared" si="25"/>
        <v/>
      </c>
      <c r="F258" s="3" t="str">
        <f t="shared" si="26"/>
        <v/>
      </c>
      <c r="G258" s="47" t="str">
        <f t="shared" si="27"/>
        <v/>
      </c>
      <c r="H258" s="44" t="str">
        <f>IF(AND(H252&lt;G$8,L$8=3),H252+1,"")</f>
        <v/>
      </c>
      <c r="I258" s="46" t="str">
        <f>IF(AND(H252&lt;G$8,L$8=3),IF(H258=G$8,K252,E$12-J258),"")</f>
        <v/>
      </c>
      <c r="J258" s="3" t="str">
        <f>IF(AND(H252&lt;G$8,L$8=3),TRUNC(K252*L$7),"")</f>
        <v/>
      </c>
      <c r="K258" s="47" t="str">
        <f>IF(AND(H252&lt;G$8,L$8=3),IF(H258=G$8,0,K252-I258),IF(K257&gt;0,K257,""))</f>
        <v/>
      </c>
      <c r="L258" s="48" t="str">
        <f t="shared" si="21"/>
        <v/>
      </c>
    </row>
    <row r="259" spans="2:12" x14ac:dyDescent="0.15">
      <c r="B259" s="44" t="str">
        <f t="shared" si="22"/>
        <v/>
      </c>
      <c r="C259" s="45" t="str">
        <f t="shared" si="23"/>
        <v/>
      </c>
      <c r="D259" s="44" t="str">
        <f t="shared" si="24"/>
        <v/>
      </c>
      <c r="E259" s="46" t="str">
        <f t="shared" si="25"/>
        <v/>
      </c>
      <c r="F259" s="3" t="str">
        <f t="shared" si="26"/>
        <v/>
      </c>
      <c r="G259" s="47" t="str">
        <f t="shared" si="27"/>
        <v/>
      </c>
      <c r="H259" s="44" t="str">
        <f>IF(AND(H253&lt;G$8,L$8=4),H253+1,"")</f>
        <v/>
      </c>
      <c r="I259" s="46" t="str">
        <f>IF(AND(H253&lt;G$8,L$8=4),IF(H259=G$8,K253,E$12-J259),"")</f>
        <v/>
      </c>
      <c r="J259" s="3" t="str">
        <f>IF(AND(H253&lt;G$8,L$8=4),TRUNC(K253*L$7),"")</f>
        <v/>
      </c>
      <c r="K259" s="47" t="str">
        <f>IF(AND(H253&lt;G$8,L$8=4),IF(H259=G$8,0,K253-I259),IF(K258&gt;0,K258,""))</f>
        <v/>
      </c>
      <c r="L259" s="48" t="str">
        <f t="shared" si="21"/>
        <v/>
      </c>
    </row>
    <row r="260" spans="2:12" x14ac:dyDescent="0.15">
      <c r="B260" s="49" t="str">
        <f t="shared" si="22"/>
        <v/>
      </c>
      <c r="C260" s="50" t="str">
        <f t="shared" si="23"/>
        <v/>
      </c>
      <c r="D260" s="49" t="str">
        <f t="shared" si="24"/>
        <v/>
      </c>
      <c r="E260" s="51" t="str">
        <f t="shared" si="25"/>
        <v/>
      </c>
      <c r="F260" s="11" t="str">
        <f t="shared" si="26"/>
        <v/>
      </c>
      <c r="G260" s="52" t="str">
        <f t="shared" si="27"/>
        <v/>
      </c>
      <c r="H260" s="49" t="str">
        <f>IF(AND(H254&lt;G$8,L$8=5),H254+1,"")</f>
        <v/>
      </c>
      <c r="I260" s="51" t="str">
        <f>IF(AND(H254&lt;G$8,L$8=5),IF(H260=G$8,K254,E$12-J260),"")</f>
        <v/>
      </c>
      <c r="J260" s="11" t="str">
        <f>IF(AND(H254&lt;G$8,L$8=5),TRUNC(K254*L$7),"")</f>
        <v/>
      </c>
      <c r="K260" s="52" t="str">
        <f>IF(AND(H254&lt;G$8,L$8=5),IF(H260=G$8,0,K254-I260),IF(K259&gt;0,K259,""))</f>
        <v/>
      </c>
      <c r="L260" s="53" t="str">
        <f t="shared" si="21"/>
        <v/>
      </c>
    </row>
    <row r="261" spans="2:12" x14ac:dyDescent="0.15">
      <c r="B261" s="54" t="str">
        <f t="shared" si="22"/>
        <v/>
      </c>
      <c r="C261" s="55" t="str">
        <f t="shared" si="23"/>
        <v/>
      </c>
      <c r="D261" s="54" t="str">
        <f t="shared" si="24"/>
        <v/>
      </c>
      <c r="E261" s="56" t="str">
        <f t="shared" si="25"/>
        <v/>
      </c>
      <c r="F261" s="10" t="str">
        <f t="shared" si="26"/>
        <v/>
      </c>
      <c r="G261" s="57" t="str">
        <f t="shared" si="27"/>
        <v/>
      </c>
      <c r="H261" s="54" t="str">
        <f>IF(AND(H255&lt;G$8,L$8=6),H255+1,"")</f>
        <v/>
      </c>
      <c r="I261" s="56" t="str">
        <f>IF(AND(H255&lt;G$8,L$8=6),IF(H261=G$8,K255,E$12-J261),"")</f>
        <v/>
      </c>
      <c r="J261" s="10" t="str">
        <f>IF(AND(H255&lt;G$8,L$8=6),TRUNC(K255*L$7),"")</f>
        <v/>
      </c>
      <c r="K261" s="57" t="str">
        <f>IF(AND(H255&lt;G$8,L$8=6),IF(H261=G$8,0,K255-I261),IF(K260&gt;0,K260,""))</f>
        <v/>
      </c>
      <c r="L261" s="58" t="str">
        <f t="shared" si="21"/>
        <v/>
      </c>
    </row>
    <row r="262" spans="2:12" x14ac:dyDescent="0.15">
      <c r="B262" s="44" t="str">
        <f t="shared" si="22"/>
        <v/>
      </c>
      <c r="C262" s="45" t="str">
        <f t="shared" si="23"/>
        <v/>
      </c>
      <c r="D262" s="44" t="str">
        <f t="shared" si="24"/>
        <v/>
      </c>
      <c r="E262" s="46" t="str">
        <f t="shared" si="25"/>
        <v/>
      </c>
      <c r="F262" s="3" t="str">
        <f t="shared" si="26"/>
        <v/>
      </c>
      <c r="G262" s="47" t="str">
        <f t="shared" si="27"/>
        <v/>
      </c>
      <c r="H262" s="44" t="str">
        <f>IF(AND(H256&lt;G$8,L$8=1),H256+1,"")</f>
        <v/>
      </c>
      <c r="I262" s="46" t="str">
        <f>IF(AND(H256&lt;G$8,L$8=1),IF(H262=G$8,K256,E$12-J262),"")</f>
        <v/>
      </c>
      <c r="J262" s="3" t="str">
        <f>IF(AND(H256&lt;G$8,L$8=1),TRUNC(K256*L$7),"")</f>
        <v/>
      </c>
      <c r="K262" s="47" t="str">
        <f>IF(AND(H256&lt;G$8,L$8=1),IF(H262=G$8,0,K256-I262),IF(K261&gt;0,K261,""))</f>
        <v/>
      </c>
      <c r="L262" s="48" t="str">
        <f t="shared" si="21"/>
        <v/>
      </c>
    </row>
    <row r="263" spans="2:12" x14ac:dyDescent="0.15">
      <c r="B263" s="44" t="str">
        <f t="shared" si="22"/>
        <v/>
      </c>
      <c r="C263" s="45" t="str">
        <f t="shared" si="23"/>
        <v/>
      </c>
      <c r="D263" s="44" t="str">
        <f t="shared" si="24"/>
        <v/>
      </c>
      <c r="E263" s="46" t="str">
        <f t="shared" si="25"/>
        <v/>
      </c>
      <c r="F263" s="3" t="str">
        <f t="shared" si="26"/>
        <v/>
      </c>
      <c r="G263" s="47" t="str">
        <f t="shared" si="27"/>
        <v/>
      </c>
      <c r="H263" s="44" t="str">
        <f>IF(AND(H257&lt;G$8,L$8=2),H257+1,"")</f>
        <v/>
      </c>
      <c r="I263" s="46" t="str">
        <f>IF(AND(H257&lt;G$8,L$8=2),IF(H263=G$8,K257,E$12-J263),"")</f>
        <v/>
      </c>
      <c r="J263" s="3" t="str">
        <f>IF(AND(H257&lt;G$8,L$8=2),TRUNC(K257*L$7),"")</f>
        <v/>
      </c>
      <c r="K263" s="47" t="str">
        <f>IF(AND(H257&lt;G$8,L$8=2),IF(H263=G$8,0,K257-I263),IF(K262&gt;0,K262,""))</f>
        <v/>
      </c>
      <c r="L263" s="48" t="str">
        <f t="shared" si="21"/>
        <v/>
      </c>
    </row>
    <row r="264" spans="2:12" x14ac:dyDescent="0.15">
      <c r="B264" s="44" t="str">
        <f t="shared" si="22"/>
        <v/>
      </c>
      <c r="C264" s="45" t="str">
        <f t="shared" si="23"/>
        <v/>
      </c>
      <c r="D264" s="44" t="str">
        <f t="shared" si="24"/>
        <v/>
      </c>
      <c r="E264" s="46" t="str">
        <f t="shared" si="25"/>
        <v/>
      </c>
      <c r="F264" s="3" t="str">
        <f t="shared" si="26"/>
        <v/>
      </c>
      <c r="G264" s="47" t="str">
        <f t="shared" si="27"/>
        <v/>
      </c>
      <c r="H264" s="44" t="str">
        <f>IF(AND(H258&lt;G$8,L$8=3),H258+1,"")</f>
        <v/>
      </c>
      <c r="I264" s="46" t="str">
        <f>IF(AND(H258&lt;G$8,L$8=3),IF(H264=G$8,K258,E$12-J264),"")</f>
        <v/>
      </c>
      <c r="J264" s="3" t="str">
        <f>IF(AND(H258&lt;G$8,L$8=3),TRUNC(K258*L$7),"")</f>
        <v/>
      </c>
      <c r="K264" s="47" t="str">
        <f>IF(AND(H258&lt;G$8,L$8=3),IF(H264=G$8,0,K258-I264),IF(K263&gt;0,K263,""))</f>
        <v/>
      </c>
      <c r="L264" s="48" t="str">
        <f t="shared" si="21"/>
        <v/>
      </c>
    </row>
    <row r="265" spans="2:12" x14ac:dyDescent="0.15">
      <c r="B265" s="49" t="str">
        <f t="shared" si="22"/>
        <v/>
      </c>
      <c r="C265" s="50" t="str">
        <f t="shared" si="23"/>
        <v/>
      </c>
      <c r="D265" s="49" t="str">
        <f t="shared" si="24"/>
        <v/>
      </c>
      <c r="E265" s="51" t="str">
        <f t="shared" si="25"/>
        <v/>
      </c>
      <c r="F265" s="11" t="str">
        <f t="shared" si="26"/>
        <v/>
      </c>
      <c r="G265" s="52" t="str">
        <f t="shared" si="27"/>
        <v/>
      </c>
      <c r="H265" s="49" t="str">
        <f>IF(AND(H259&lt;G$8,L$8=4),H259+1,"")</f>
        <v/>
      </c>
      <c r="I265" s="51" t="str">
        <f>IF(AND(H259&lt;G$8,L$8=4),IF(H265=G$8,K259,E$12-J265),"")</f>
        <v/>
      </c>
      <c r="J265" s="11" t="str">
        <f>IF(AND(H259&lt;G$8,L$8=4),TRUNC(K259*L$7),"")</f>
        <v/>
      </c>
      <c r="K265" s="52" t="str">
        <f>IF(AND(H259&lt;G$8,L$8=4),IF(H265=G$8,0,K259-I265),IF(K264&gt;0,K264,""))</f>
        <v/>
      </c>
      <c r="L265" s="53" t="str">
        <f t="shared" si="21"/>
        <v/>
      </c>
    </row>
    <row r="266" spans="2:12" x14ac:dyDescent="0.15">
      <c r="B266" s="54" t="str">
        <f t="shared" si="22"/>
        <v/>
      </c>
      <c r="C266" s="55" t="str">
        <f t="shared" si="23"/>
        <v/>
      </c>
      <c r="D266" s="54" t="str">
        <f t="shared" si="24"/>
        <v/>
      </c>
      <c r="E266" s="56" t="str">
        <f t="shared" si="25"/>
        <v/>
      </c>
      <c r="F266" s="10" t="str">
        <f t="shared" si="26"/>
        <v/>
      </c>
      <c r="G266" s="57" t="str">
        <f t="shared" si="27"/>
        <v/>
      </c>
      <c r="H266" s="54" t="str">
        <f>IF(AND(H260&lt;G$8,L$8=5),H260+1,"")</f>
        <v/>
      </c>
      <c r="I266" s="56" t="str">
        <f>IF(AND(H260&lt;G$8,L$8=5),IF(H266=G$8,K260,E$12-J266),"")</f>
        <v/>
      </c>
      <c r="J266" s="10" t="str">
        <f>IF(AND(H260&lt;G$8,L$8=5),TRUNC(K260*L$7),"")</f>
        <v/>
      </c>
      <c r="K266" s="57" t="str">
        <f>IF(AND(H260&lt;G$8,L$8=5),IF(H266=G$8,0,K260-I266),IF(K265&gt;0,K265,""))</f>
        <v/>
      </c>
      <c r="L266" s="58" t="str">
        <f t="shared" si="21"/>
        <v/>
      </c>
    </row>
    <row r="267" spans="2:12" x14ac:dyDescent="0.15">
      <c r="B267" s="44" t="str">
        <f t="shared" si="22"/>
        <v/>
      </c>
      <c r="C267" s="45" t="str">
        <f t="shared" si="23"/>
        <v/>
      </c>
      <c r="D267" s="44" t="str">
        <f t="shared" si="24"/>
        <v/>
      </c>
      <c r="E267" s="46" t="str">
        <f t="shared" si="25"/>
        <v/>
      </c>
      <c r="F267" s="3" t="str">
        <f t="shared" si="26"/>
        <v/>
      </c>
      <c r="G267" s="47" t="str">
        <f t="shared" si="27"/>
        <v/>
      </c>
      <c r="H267" s="44" t="str">
        <f>IF(AND(H261&lt;G$8,L$8=6),H261+1,"")</f>
        <v/>
      </c>
      <c r="I267" s="46" t="str">
        <f>IF(AND(H261&lt;G$8,L$8=6),IF(H267=G$8,K261,E$12-J267),"")</f>
        <v/>
      </c>
      <c r="J267" s="3" t="str">
        <f>IF(AND(H261&lt;G$8,L$8=6),TRUNC(K261*L$7),"")</f>
        <v/>
      </c>
      <c r="K267" s="47" t="str">
        <f>IF(AND(H261&lt;G$8,L$8=6),IF(H267=G$8,0,K261-I267),IF(K266&gt;0,K266,""))</f>
        <v/>
      </c>
      <c r="L267" s="48" t="str">
        <f t="shared" si="21"/>
        <v/>
      </c>
    </row>
    <row r="268" spans="2:12" x14ac:dyDescent="0.15">
      <c r="B268" s="44" t="str">
        <f t="shared" si="22"/>
        <v/>
      </c>
      <c r="C268" s="45" t="str">
        <f t="shared" si="23"/>
        <v/>
      </c>
      <c r="D268" s="44" t="str">
        <f t="shared" si="24"/>
        <v/>
      </c>
      <c r="E268" s="46" t="str">
        <f t="shared" si="25"/>
        <v/>
      </c>
      <c r="F268" s="3" t="str">
        <f t="shared" si="26"/>
        <v/>
      </c>
      <c r="G268" s="47" t="str">
        <f t="shared" si="27"/>
        <v/>
      </c>
      <c r="H268" s="44" t="str">
        <f>IF(AND(H262&lt;G$8,L$8=1),H262+1,"")</f>
        <v/>
      </c>
      <c r="I268" s="46" t="str">
        <f>IF(AND(H262&lt;G$8,L$8=1),IF(H268=G$8,K262,E$12-J268),"")</f>
        <v/>
      </c>
      <c r="J268" s="3" t="str">
        <f>IF(AND(H262&lt;G$8,L$8=1),TRUNC(K262*L$7),"")</f>
        <v/>
      </c>
      <c r="K268" s="47" t="str">
        <f>IF(AND(H262&lt;G$8,L$8=1),IF(H268=G$8,0,K262-I268),IF(K267&gt;0,K267,""))</f>
        <v/>
      </c>
      <c r="L268" s="48" t="str">
        <f t="shared" si="21"/>
        <v/>
      </c>
    </row>
    <row r="269" spans="2:12" x14ac:dyDescent="0.15">
      <c r="B269" s="44" t="str">
        <f t="shared" si="22"/>
        <v/>
      </c>
      <c r="C269" s="45" t="str">
        <f t="shared" si="23"/>
        <v/>
      </c>
      <c r="D269" s="44" t="str">
        <f t="shared" si="24"/>
        <v/>
      </c>
      <c r="E269" s="46" t="str">
        <f t="shared" si="25"/>
        <v/>
      </c>
      <c r="F269" s="3" t="str">
        <f t="shared" si="26"/>
        <v/>
      </c>
      <c r="G269" s="47" t="str">
        <f t="shared" si="27"/>
        <v/>
      </c>
      <c r="H269" s="44" t="str">
        <f>IF(AND(H263&lt;G$8,L$8=2),H263+1,"")</f>
        <v/>
      </c>
      <c r="I269" s="46" t="str">
        <f>IF(AND(H263&lt;G$8,L$8=2),IF(H269=G$8,K263,E$12-J269),"")</f>
        <v/>
      </c>
      <c r="J269" s="3" t="str">
        <f>IF(AND(H263&lt;G$8,L$8=2),TRUNC(K263*L$7),"")</f>
        <v/>
      </c>
      <c r="K269" s="47" t="str">
        <f>IF(AND(H263&lt;G$8,L$8=2),IF(H269=G$8,0,K263-I269),IF(K268&gt;0,K268,""))</f>
        <v/>
      </c>
      <c r="L269" s="48" t="str">
        <f t="shared" si="21"/>
        <v/>
      </c>
    </row>
    <row r="270" spans="2:12" x14ac:dyDescent="0.15">
      <c r="B270" s="49" t="str">
        <f t="shared" si="22"/>
        <v/>
      </c>
      <c r="C270" s="50" t="str">
        <f t="shared" si="23"/>
        <v/>
      </c>
      <c r="D270" s="49" t="str">
        <f t="shared" si="24"/>
        <v/>
      </c>
      <c r="E270" s="51" t="str">
        <f t="shared" si="25"/>
        <v/>
      </c>
      <c r="F270" s="11" t="str">
        <f t="shared" si="26"/>
        <v/>
      </c>
      <c r="G270" s="52" t="str">
        <f t="shared" si="27"/>
        <v/>
      </c>
      <c r="H270" s="49" t="str">
        <f>IF(AND(H264&lt;G$8,L$8=3),H264+1,"")</f>
        <v/>
      </c>
      <c r="I270" s="51" t="str">
        <f>IF(AND(H264&lt;G$8,L$8=3),IF(H270=G$8,K264,E$12-J270),"")</f>
        <v/>
      </c>
      <c r="J270" s="11" t="str">
        <f>IF(AND(H264&lt;G$8,L$8=3),TRUNC(K264*L$7),"")</f>
        <v/>
      </c>
      <c r="K270" s="52" t="str">
        <f>IF(AND(H264&lt;G$8,L$8=3),IF(H270=G$8,0,K264-I270),IF(K269&gt;0,K269,""))</f>
        <v/>
      </c>
      <c r="L270" s="53" t="str">
        <f t="shared" si="21"/>
        <v/>
      </c>
    </row>
    <row r="271" spans="2:12" x14ac:dyDescent="0.15">
      <c r="B271" s="54" t="str">
        <f t="shared" si="22"/>
        <v/>
      </c>
      <c r="C271" s="55" t="str">
        <f t="shared" si="23"/>
        <v/>
      </c>
      <c r="D271" s="54" t="str">
        <f t="shared" si="24"/>
        <v/>
      </c>
      <c r="E271" s="56" t="str">
        <f t="shared" si="25"/>
        <v/>
      </c>
      <c r="F271" s="10" t="str">
        <f t="shared" si="26"/>
        <v/>
      </c>
      <c r="G271" s="57" t="str">
        <f t="shared" si="27"/>
        <v/>
      </c>
      <c r="H271" s="54" t="str">
        <f>IF(AND(H265&lt;G$8,L$8=4),H265+1,"")</f>
        <v/>
      </c>
      <c r="I271" s="56" t="str">
        <f>IF(AND(H265&lt;G$8,L$8=4),IF(H271=G$8,K265,E$12-J271),"")</f>
        <v/>
      </c>
      <c r="J271" s="10" t="str">
        <f>IF(AND(H265&lt;G$8,L$8=4),TRUNC(K265*L$7),"")</f>
        <v/>
      </c>
      <c r="K271" s="57" t="str">
        <f>IF(AND(H265&lt;G$8,L$8=4),IF(H271=G$8,0,K265-I271),IF(K270&gt;0,K270,""))</f>
        <v/>
      </c>
      <c r="L271" s="58" t="str">
        <f t="shared" si="21"/>
        <v/>
      </c>
    </row>
    <row r="272" spans="2:12" x14ac:dyDescent="0.15">
      <c r="B272" s="44" t="str">
        <f t="shared" si="22"/>
        <v/>
      </c>
      <c r="C272" s="45" t="str">
        <f t="shared" si="23"/>
        <v/>
      </c>
      <c r="D272" s="44" t="str">
        <f t="shared" si="24"/>
        <v/>
      </c>
      <c r="E272" s="46" t="str">
        <f t="shared" si="25"/>
        <v/>
      </c>
      <c r="F272" s="3" t="str">
        <f t="shared" si="26"/>
        <v/>
      </c>
      <c r="G272" s="47" t="str">
        <f t="shared" si="27"/>
        <v/>
      </c>
      <c r="H272" s="44" t="str">
        <f>IF(AND(H266&lt;G$8,L$8=5),H266+1,"")</f>
        <v/>
      </c>
      <c r="I272" s="46" t="str">
        <f>IF(AND(H266&lt;G$8,L$8=5),IF(H272=G$8,K266,E$12-J272),"")</f>
        <v/>
      </c>
      <c r="J272" s="3" t="str">
        <f>IF(AND(H266&lt;G$8,L$8=5),TRUNC(K266*L$7),"")</f>
        <v/>
      </c>
      <c r="K272" s="47" t="str">
        <f>IF(AND(H266&lt;G$8,L$8=5),IF(H272=G$8,0,K266-I272),IF(K271&gt;0,K271,""))</f>
        <v/>
      </c>
      <c r="L272" s="48" t="str">
        <f t="shared" ref="L272:L335" si="28">IFERROR(G272+K272,G272)</f>
        <v/>
      </c>
    </row>
    <row r="273" spans="2:12" x14ac:dyDescent="0.15">
      <c r="B273" s="44" t="str">
        <f t="shared" ref="B273:B336" si="29">IF(D272&lt;G$7,IF(C272=12,B272+1,B272),"")</f>
        <v/>
      </c>
      <c r="C273" s="45" t="str">
        <f t="shared" ref="C273:C336" si="30">IF(D272&lt;G$7,IF(C272=12,1,C272+1),"")</f>
        <v/>
      </c>
      <c r="D273" s="44" t="str">
        <f t="shared" ref="D273:D336" si="31">IF(D272&lt;G$7,D272+1,"")</f>
        <v/>
      </c>
      <c r="E273" s="46" t="str">
        <f t="shared" ref="E273:E336" si="32">IF(D272&lt;G$7,IF(G$7-D273=0,G272,E$11-F273),"")</f>
        <v/>
      </c>
      <c r="F273" s="3" t="str">
        <f t="shared" ref="F273:F336" si="33">IF(D272&lt;G$7,TRUNC(G272*L$6),"")</f>
        <v/>
      </c>
      <c r="G273" s="47" t="str">
        <f t="shared" ref="G273:G336" si="34">IF(D272&lt;G$7,G272-E273,"")</f>
        <v/>
      </c>
      <c r="H273" s="44" t="str">
        <f>IF(AND(H267&lt;G$8,L$8=6),H267+1,"")</f>
        <v/>
      </c>
      <c r="I273" s="46" t="str">
        <f>IF(AND(H267&lt;G$8,L$8=6),IF(H273=G$8,K267,E$12-J273),"")</f>
        <v/>
      </c>
      <c r="J273" s="3" t="str">
        <f>IF(AND(H267&lt;G$8,L$8=6),TRUNC(K267*L$7),"")</f>
        <v/>
      </c>
      <c r="K273" s="47" t="str">
        <f>IF(AND(H267&lt;G$8,L$8=6),IF(H273=G$8,0,K267-I273),IF(K272&gt;0,K272,""))</f>
        <v/>
      </c>
      <c r="L273" s="48" t="str">
        <f t="shared" si="28"/>
        <v/>
      </c>
    </row>
    <row r="274" spans="2:12" x14ac:dyDescent="0.15">
      <c r="B274" s="44" t="str">
        <f t="shared" si="29"/>
        <v/>
      </c>
      <c r="C274" s="45" t="str">
        <f t="shared" si="30"/>
        <v/>
      </c>
      <c r="D274" s="44" t="str">
        <f t="shared" si="31"/>
        <v/>
      </c>
      <c r="E274" s="46" t="str">
        <f t="shared" si="32"/>
        <v/>
      </c>
      <c r="F274" s="3" t="str">
        <f t="shared" si="33"/>
        <v/>
      </c>
      <c r="G274" s="47" t="str">
        <f t="shared" si="34"/>
        <v/>
      </c>
      <c r="H274" s="44" t="str">
        <f>IF(AND(H268&lt;G$8,L$8=1),H268+1,"")</f>
        <v/>
      </c>
      <c r="I274" s="46" t="str">
        <f>IF(AND(H268&lt;G$8,L$8=1),IF(H274=G$8,K268,E$12-J274),"")</f>
        <v/>
      </c>
      <c r="J274" s="3" t="str">
        <f>IF(AND(H268&lt;G$8,L$8=1),TRUNC(K268*L$7),"")</f>
        <v/>
      </c>
      <c r="K274" s="47" t="str">
        <f>IF(AND(H268&lt;G$8,L$8=1),IF(H274=G$8,0,K268-I274),IF(K273&gt;0,K273,""))</f>
        <v/>
      </c>
      <c r="L274" s="48" t="str">
        <f t="shared" si="28"/>
        <v/>
      </c>
    </row>
    <row r="275" spans="2:12" x14ac:dyDescent="0.15">
      <c r="B275" s="49" t="str">
        <f t="shared" si="29"/>
        <v/>
      </c>
      <c r="C275" s="50" t="str">
        <f t="shared" si="30"/>
        <v/>
      </c>
      <c r="D275" s="49" t="str">
        <f t="shared" si="31"/>
        <v/>
      </c>
      <c r="E275" s="51" t="str">
        <f t="shared" si="32"/>
        <v/>
      </c>
      <c r="F275" s="11" t="str">
        <f t="shared" si="33"/>
        <v/>
      </c>
      <c r="G275" s="52" t="str">
        <f t="shared" si="34"/>
        <v/>
      </c>
      <c r="H275" s="49" t="str">
        <f>IF(AND(H269&lt;G$8,L$8=2),H269+1,"")</f>
        <v/>
      </c>
      <c r="I275" s="51" t="str">
        <f>IF(AND(H269&lt;G$8,L$8=2),IF(H275=G$8,K269,E$12-J275),"")</f>
        <v/>
      </c>
      <c r="J275" s="11" t="str">
        <f>IF(AND(H269&lt;G$8,L$8=2),TRUNC(K269*L$7),"")</f>
        <v/>
      </c>
      <c r="K275" s="52" t="str">
        <f>IF(AND(H269&lt;G$8,L$8=2),IF(H275=G$8,0,K269-I275),IF(K274&gt;0,K274,""))</f>
        <v/>
      </c>
      <c r="L275" s="53" t="str">
        <f t="shared" si="28"/>
        <v/>
      </c>
    </row>
    <row r="276" spans="2:12" x14ac:dyDescent="0.15">
      <c r="B276" s="54" t="str">
        <f t="shared" si="29"/>
        <v/>
      </c>
      <c r="C276" s="55" t="str">
        <f t="shared" si="30"/>
        <v/>
      </c>
      <c r="D276" s="54" t="str">
        <f t="shared" si="31"/>
        <v/>
      </c>
      <c r="E276" s="56" t="str">
        <f t="shared" si="32"/>
        <v/>
      </c>
      <c r="F276" s="10" t="str">
        <f t="shared" si="33"/>
        <v/>
      </c>
      <c r="G276" s="57" t="str">
        <f t="shared" si="34"/>
        <v/>
      </c>
      <c r="H276" s="54" t="str">
        <f>IF(AND(H270&lt;G$8,L$8=3),H270+1,"")</f>
        <v/>
      </c>
      <c r="I276" s="56" t="str">
        <f>IF(AND(H270&lt;G$8,L$8=3),IF(H276=G$8,K270,E$12-J276),"")</f>
        <v/>
      </c>
      <c r="J276" s="10" t="str">
        <f>IF(AND(H270&lt;G$8,L$8=3),TRUNC(K270*L$7),"")</f>
        <v/>
      </c>
      <c r="K276" s="57" t="str">
        <f>IF(AND(H270&lt;G$8,L$8=3),IF(H276=G$8,0,K270-I276),IF(K275&gt;0,K275,""))</f>
        <v/>
      </c>
      <c r="L276" s="58" t="str">
        <f t="shared" si="28"/>
        <v/>
      </c>
    </row>
    <row r="277" spans="2:12" x14ac:dyDescent="0.15">
      <c r="B277" s="44" t="str">
        <f t="shared" si="29"/>
        <v/>
      </c>
      <c r="C277" s="45" t="str">
        <f t="shared" si="30"/>
        <v/>
      </c>
      <c r="D277" s="44" t="str">
        <f t="shared" si="31"/>
        <v/>
      </c>
      <c r="E277" s="46" t="str">
        <f t="shared" si="32"/>
        <v/>
      </c>
      <c r="F277" s="3" t="str">
        <f t="shared" si="33"/>
        <v/>
      </c>
      <c r="G277" s="47" t="str">
        <f t="shared" si="34"/>
        <v/>
      </c>
      <c r="H277" s="44" t="str">
        <f>IF(AND(H271&lt;G$8,L$8=4),H271+1,"")</f>
        <v/>
      </c>
      <c r="I277" s="46" t="str">
        <f>IF(AND(H271&lt;G$8,L$8=4),IF(H277=G$8,K271,E$12-J277),"")</f>
        <v/>
      </c>
      <c r="J277" s="3" t="str">
        <f>IF(AND(H271&lt;G$8,L$8=4),TRUNC(K271*L$7),"")</f>
        <v/>
      </c>
      <c r="K277" s="47" t="str">
        <f>IF(AND(H271&lt;G$8,L$8=4),IF(H277=G$8,0,K271-I277),IF(K276&gt;0,K276,""))</f>
        <v/>
      </c>
      <c r="L277" s="48" t="str">
        <f t="shared" si="28"/>
        <v/>
      </c>
    </row>
    <row r="278" spans="2:12" x14ac:dyDescent="0.15">
      <c r="B278" s="44" t="str">
        <f t="shared" si="29"/>
        <v/>
      </c>
      <c r="C278" s="45" t="str">
        <f t="shared" si="30"/>
        <v/>
      </c>
      <c r="D278" s="44" t="str">
        <f t="shared" si="31"/>
        <v/>
      </c>
      <c r="E278" s="46" t="str">
        <f t="shared" si="32"/>
        <v/>
      </c>
      <c r="F278" s="3" t="str">
        <f t="shared" si="33"/>
        <v/>
      </c>
      <c r="G278" s="47" t="str">
        <f t="shared" si="34"/>
        <v/>
      </c>
      <c r="H278" s="44" t="str">
        <f>IF(AND(H272&lt;G$8,L$8=5),H272+1,"")</f>
        <v/>
      </c>
      <c r="I278" s="46" t="str">
        <f>IF(AND(H272&lt;G$8,L$8=5),IF(H278=G$8,K272,E$12-J278),"")</f>
        <v/>
      </c>
      <c r="J278" s="3" t="str">
        <f>IF(AND(H272&lt;G$8,L$8=5),TRUNC(K272*L$7),"")</f>
        <v/>
      </c>
      <c r="K278" s="47" t="str">
        <f>IF(AND(H272&lt;G$8,L$8=5),IF(H278=G$8,0,K272-I278),IF(K277&gt;0,K277,""))</f>
        <v/>
      </c>
      <c r="L278" s="48" t="str">
        <f t="shared" si="28"/>
        <v/>
      </c>
    </row>
    <row r="279" spans="2:12" x14ac:dyDescent="0.15">
      <c r="B279" s="44" t="str">
        <f t="shared" si="29"/>
        <v/>
      </c>
      <c r="C279" s="45" t="str">
        <f t="shared" si="30"/>
        <v/>
      </c>
      <c r="D279" s="44" t="str">
        <f t="shared" si="31"/>
        <v/>
      </c>
      <c r="E279" s="46" t="str">
        <f t="shared" si="32"/>
        <v/>
      </c>
      <c r="F279" s="3" t="str">
        <f t="shared" si="33"/>
        <v/>
      </c>
      <c r="G279" s="47" t="str">
        <f t="shared" si="34"/>
        <v/>
      </c>
      <c r="H279" s="44" t="str">
        <f>IF(AND(H273&lt;G$8,L$8=6),H273+1,"")</f>
        <v/>
      </c>
      <c r="I279" s="46" t="str">
        <f>IF(AND(H273&lt;G$8,L$8=6),IF(H279=G$8,K273,E$12-J279),"")</f>
        <v/>
      </c>
      <c r="J279" s="3" t="str">
        <f>IF(AND(H273&lt;G$8,L$8=6),TRUNC(K273*L$7),"")</f>
        <v/>
      </c>
      <c r="K279" s="47" t="str">
        <f>IF(AND(H273&lt;G$8,L$8=6),IF(H279=G$8,0,K273-I279),IF(K278&gt;0,K278,""))</f>
        <v/>
      </c>
      <c r="L279" s="48" t="str">
        <f t="shared" si="28"/>
        <v/>
      </c>
    </row>
    <row r="280" spans="2:12" x14ac:dyDescent="0.15">
      <c r="B280" s="49" t="str">
        <f t="shared" si="29"/>
        <v/>
      </c>
      <c r="C280" s="50" t="str">
        <f t="shared" si="30"/>
        <v/>
      </c>
      <c r="D280" s="49" t="str">
        <f t="shared" si="31"/>
        <v/>
      </c>
      <c r="E280" s="51" t="str">
        <f t="shared" si="32"/>
        <v/>
      </c>
      <c r="F280" s="11" t="str">
        <f t="shared" si="33"/>
        <v/>
      </c>
      <c r="G280" s="52" t="str">
        <f t="shared" si="34"/>
        <v/>
      </c>
      <c r="H280" s="49" t="str">
        <f>IF(AND(H274&lt;G$8,L$8=1),H274+1,"")</f>
        <v/>
      </c>
      <c r="I280" s="51" t="str">
        <f>IF(AND(H274&lt;G$8,L$8=1),IF(H280=G$8,K274,E$12-J280),"")</f>
        <v/>
      </c>
      <c r="J280" s="11" t="str">
        <f>IF(AND(H274&lt;G$8,L$8=1),TRUNC(K274*L$7),"")</f>
        <v/>
      </c>
      <c r="K280" s="52" t="str">
        <f>IF(AND(H274&lt;G$8,L$8=1),IF(H280=G$8,0,K274-I280),IF(K279&gt;0,K279,""))</f>
        <v/>
      </c>
      <c r="L280" s="53" t="str">
        <f t="shared" si="28"/>
        <v/>
      </c>
    </row>
    <row r="281" spans="2:12" x14ac:dyDescent="0.15">
      <c r="B281" s="54" t="str">
        <f t="shared" si="29"/>
        <v/>
      </c>
      <c r="C281" s="55" t="str">
        <f t="shared" si="30"/>
        <v/>
      </c>
      <c r="D281" s="54" t="str">
        <f t="shared" si="31"/>
        <v/>
      </c>
      <c r="E281" s="56" t="str">
        <f t="shared" si="32"/>
        <v/>
      </c>
      <c r="F281" s="10" t="str">
        <f t="shared" si="33"/>
        <v/>
      </c>
      <c r="G281" s="57" t="str">
        <f t="shared" si="34"/>
        <v/>
      </c>
      <c r="H281" s="54" t="str">
        <f>IF(AND(H275&lt;G$8,L$8=2),H275+1,"")</f>
        <v/>
      </c>
      <c r="I281" s="56" t="str">
        <f>IF(AND(H275&lt;G$8,L$8=2),IF(H281=G$8,K275,E$12-J281),"")</f>
        <v/>
      </c>
      <c r="J281" s="10" t="str">
        <f>IF(AND(H275&lt;G$8,L$8=2),TRUNC(K275*L$7),"")</f>
        <v/>
      </c>
      <c r="K281" s="57" t="str">
        <f>IF(AND(H275&lt;G$8,L$8=2),IF(H281=G$8,0,K275-I281),IF(K280&gt;0,K280,""))</f>
        <v/>
      </c>
      <c r="L281" s="58" t="str">
        <f t="shared" si="28"/>
        <v/>
      </c>
    </row>
    <row r="282" spans="2:12" x14ac:dyDescent="0.15">
      <c r="B282" s="44" t="str">
        <f t="shared" si="29"/>
        <v/>
      </c>
      <c r="C282" s="45" t="str">
        <f t="shared" si="30"/>
        <v/>
      </c>
      <c r="D282" s="44" t="str">
        <f t="shared" si="31"/>
        <v/>
      </c>
      <c r="E282" s="46" t="str">
        <f t="shared" si="32"/>
        <v/>
      </c>
      <c r="F282" s="3" t="str">
        <f t="shared" si="33"/>
        <v/>
      </c>
      <c r="G282" s="47" t="str">
        <f t="shared" si="34"/>
        <v/>
      </c>
      <c r="H282" s="44" t="str">
        <f>IF(AND(H276&lt;G$8,L$8=3),H276+1,"")</f>
        <v/>
      </c>
      <c r="I282" s="46" t="str">
        <f>IF(AND(H276&lt;G$8,L$8=3),IF(H282=G$8,K276,E$12-J282),"")</f>
        <v/>
      </c>
      <c r="J282" s="3" t="str">
        <f>IF(AND(H276&lt;G$8,L$8=3),TRUNC(K276*L$7),"")</f>
        <v/>
      </c>
      <c r="K282" s="47" t="str">
        <f>IF(AND(H276&lt;G$8,L$8=3),IF(H282=G$8,0,K276-I282),IF(K281&gt;0,K281,""))</f>
        <v/>
      </c>
      <c r="L282" s="48" t="str">
        <f t="shared" si="28"/>
        <v/>
      </c>
    </row>
    <row r="283" spans="2:12" x14ac:dyDescent="0.15">
      <c r="B283" s="44" t="str">
        <f t="shared" si="29"/>
        <v/>
      </c>
      <c r="C283" s="45" t="str">
        <f t="shared" si="30"/>
        <v/>
      </c>
      <c r="D283" s="44" t="str">
        <f t="shared" si="31"/>
        <v/>
      </c>
      <c r="E283" s="46" t="str">
        <f t="shared" si="32"/>
        <v/>
      </c>
      <c r="F283" s="3" t="str">
        <f t="shared" si="33"/>
        <v/>
      </c>
      <c r="G283" s="47" t="str">
        <f t="shared" si="34"/>
        <v/>
      </c>
      <c r="H283" s="44" t="str">
        <f>IF(AND(H277&lt;G$8,L$8=4),H277+1,"")</f>
        <v/>
      </c>
      <c r="I283" s="46" t="str">
        <f>IF(AND(H277&lt;G$8,L$8=4),IF(H283=G$8,K277,E$12-J283),"")</f>
        <v/>
      </c>
      <c r="J283" s="3" t="str">
        <f>IF(AND(H277&lt;G$8,L$8=4),TRUNC(K277*L$7),"")</f>
        <v/>
      </c>
      <c r="K283" s="47" t="str">
        <f>IF(AND(H277&lt;G$8,L$8=4),IF(H283=G$8,0,K277-I283),IF(K282&gt;0,K282,""))</f>
        <v/>
      </c>
      <c r="L283" s="48" t="str">
        <f t="shared" si="28"/>
        <v/>
      </c>
    </row>
    <row r="284" spans="2:12" x14ac:dyDescent="0.15">
      <c r="B284" s="44" t="str">
        <f t="shared" si="29"/>
        <v/>
      </c>
      <c r="C284" s="45" t="str">
        <f t="shared" si="30"/>
        <v/>
      </c>
      <c r="D284" s="44" t="str">
        <f t="shared" si="31"/>
        <v/>
      </c>
      <c r="E284" s="46" t="str">
        <f t="shared" si="32"/>
        <v/>
      </c>
      <c r="F284" s="3" t="str">
        <f t="shared" si="33"/>
        <v/>
      </c>
      <c r="G284" s="47" t="str">
        <f t="shared" si="34"/>
        <v/>
      </c>
      <c r="H284" s="44" t="str">
        <f>IF(AND(H278&lt;G$8,L$8=5),H278+1,"")</f>
        <v/>
      </c>
      <c r="I284" s="46" t="str">
        <f>IF(AND(H278&lt;G$8,L$8=5),IF(H284=G$8,K278,E$12-J284),"")</f>
        <v/>
      </c>
      <c r="J284" s="3" t="str">
        <f>IF(AND(H278&lt;G$8,L$8=5),TRUNC(K278*L$7),"")</f>
        <v/>
      </c>
      <c r="K284" s="47" t="str">
        <f>IF(AND(H278&lt;G$8,L$8=5),IF(H284=G$8,0,K278-I284),IF(K283&gt;0,K283,""))</f>
        <v/>
      </c>
      <c r="L284" s="48" t="str">
        <f t="shared" si="28"/>
        <v/>
      </c>
    </row>
    <row r="285" spans="2:12" x14ac:dyDescent="0.15">
      <c r="B285" s="49" t="str">
        <f t="shared" si="29"/>
        <v/>
      </c>
      <c r="C285" s="50" t="str">
        <f t="shared" si="30"/>
        <v/>
      </c>
      <c r="D285" s="49" t="str">
        <f t="shared" si="31"/>
        <v/>
      </c>
      <c r="E285" s="51" t="str">
        <f t="shared" si="32"/>
        <v/>
      </c>
      <c r="F285" s="11" t="str">
        <f t="shared" si="33"/>
        <v/>
      </c>
      <c r="G285" s="52" t="str">
        <f t="shared" si="34"/>
        <v/>
      </c>
      <c r="H285" s="49" t="str">
        <f>IF(AND(H279&lt;G$8,L$8=6),H279+1,"")</f>
        <v/>
      </c>
      <c r="I285" s="51" t="str">
        <f>IF(AND(H279&lt;G$8,L$8=6),IF(H285=G$8,K279,E$12-J285),"")</f>
        <v/>
      </c>
      <c r="J285" s="11" t="str">
        <f>IF(AND(H279&lt;G$8,L$8=6),TRUNC(K279*L$7),"")</f>
        <v/>
      </c>
      <c r="K285" s="52" t="str">
        <f>IF(AND(H279&lt;G$8,L$8=6),IF(H285=G$8,0,K279-I285),IF(K284&gt;0,K284,""))</f>
        <v/>
      </c>
      <c r="L285" s="53" t="str">
        <f t="shared" si="28"/>
        <v/>
      </c>
    </row>
    <row r="286" spans="2:12" x14ac:dyDescent="0.15">
      <c r="B286" s="54" t="str">
        <f t="shared" si="29"/>
        <v/>
      </c>
      <c r="C286" s="55" t="str">
        <f t="shared" si="30"/>
        <v/>
      </c>
      <c r="D286" s="54" t="str">
        <f t="shared" si="31"/>
        <v/>
      </c>
      <c r="E286" s="56" t="str">
        <f t="shared" si="32"/>
        <v/>
      </c>
      <c r="F286" s="10" t="str">
        <f t="shared" si="33"/>
        <v/>
      </c>
      <c r="G286" s="57" t="str">
        <f t="shared" si="34"/>
        <v/>
      </c>
      <c r="H286" s="54" t="str">
        <f>IF(AND(H280&lt;G$8,L$8=1),H280+1,"")</f>
        <v/>
      </c>
      <c r="I286" s="56" t="str">
        <f>IF(AND(H280&lt;G$8,L$8=1),IF(H286=G$8,K280,E$12-J286),"")</f>
        <v/>
      </c>
      <c r="J286" s="10" t="str">
        <f>IF(AND(H280&lt;G$8,L$8=1),TRUNC(K280*L$7),"")</f>
        <v/>
      </c>
      <c r="K286" s="57" t="str">
        <f>IF(AND(H280&lt;G$8,L$8=1),IF(H286=G$8,0,K280-I286),IF(K285&gt;0,K285,""))</f>
        <v/>
      </c>
      <c r="L286" s="58" t="str">
        <f t="shared" si="28"/>
        <v/>
      </c>
    </row>
    <row r="287" spans="2:12" x14ac:dyDescent="0.15">
      <c r="B287" s="44" t="str">
        <f t="shared" si="29"/>
        <v/>
      </c>
      <c r="C287" s="45" t="str">
        <f t="shared" si="30"/>
        <v/>
      </c>
      <c r="D287" s="44" t="str">
        <f t="shared" si="31"/>
        <v/>
      </c>
      <c r="E287" s="46" t="str">
        <f t="shared" si="32"/>
        <v/>
      </c>
      <c r="F287" s="3" t="str">
        <f t="shared" si="33"/>
        <v/>
      </c>
      <c r="G287" s="47" t="str">
        <f t="shared" si="34"/>
        <v/>
      </c>
      <c r="H287" s="44" t="str">
        <f>IF(AND(H281&lt;G$8,L$8=2),H281+1,"")</f>
        <v/>
      </c>
      <c r="I287" s="46" t="str">
        <f>IF(AND(H281&lt;G$8,L$8=2),IF(H287=G$8,K281,E$12-J287),"")</f>
        <v/>
      </c>
      <c r="J287" s="3" t="str">
        <f>IF(AND(H281&lt;G$8,L$8=2),TRUNC(K281*L$7),"")</f>
        <v/>
      </c>
      <c r="K287" s="47" t="str">
        <f>IF(AND(H281&lt;G$8,L$8=2),IF(H287=G$8,0,K281-I287),IF(K286&gt;0,K286,""))</f>
        <v/>
      </c>
      <c r="L287" s="48" t="str">
        <f t="shared" si="28"/>
        <v/>
      </c>
    </row>
    <row r="288" spans="2:12" x14ac:dyDescent="0.15">
      <c r="B288" s="44" t="str">
        <f t="shared" si="29"/>
        <v/>
      </c>
      <c r="C288" s="45" t="str">
        <f t="shared" si="30"/>
        <v/>
      </c>
      <c r="D288" s="44" t="str">
        <f t="shared" si="31"/>
        <v/>
      </c>
      <c r="E288" s="46" t="str">
        <f t="shared" si="32"/>
        <v/>
      </c>
      <c r="F288" s="3" t="str">
        <f t="shared" si="33"/>
        <v/>
      </c>
      <c r="G288" s="47" t="str">
        <f t="shared" si="34"/>
        <v/>
      </c>
      <c r="H288" s="44" t="str">
        <f>IF(AND(H282&lt;G$8,L$8=3),H282+1,"")</f>
        <v/>
      </c>
      <c r="I288" s="46" t="str">
        <f>IF(AND(H282&lt;G$8,L$8=3),IF(H288=G$8,K282,E$12-J288),"")</f>
        <v/>
      </c>
      <c r="J288" s="3" t="str">
        <f>IF(AND(H282&lt;G$8,L$8=3),TRUNC(K282*L$7),"")</f>
        <v/>
      </c>
      <c r="K288" s="47" t="str">
        <f>IF(AND(H282&lt;G$8,L$8=3),IF(H288=G$8,0,K282-I288),IF(K287&gt;0,K287,""))</f>
        <v/>
      </c>
      <c r="L288" s="48" t="str">
        <f t="shared" si="28"/>
        <v/>
      </c>
    </row>
    <row r="289" spans="2:12" x14ac:dyDescent="0.15">
      <c r="B289" s="44" t="str">
        <f t="shared" si="29"/>
        <v/>
      </c>
      <c r="C289" s="45" t="str">
        <f t="shared" si="30"/>
        <v/>
      </c>
      <c r="D289" s="44" t="str">
        <f t="shared" si="31"/>
        <v/>
      </c>
      <c r="E289" s="46" t="str">
        <f t="shared" si="32"/>
        <v/>
      </c>
      <c r="F289" s="3" t="str">
        <f t="shared" si="33"/>
        <v/>
      </c>
      <c r="G289" s="47" t="str">
        <f t="shared" si="34"/>
        <v/>
      </c>
      <c r="H289" s="44" t="str">
        <f>IF(AND(H283&lt;G$8,L$8=4),H283+1,"")</f>
        <v/>
      </c>
      <c r="I289" s="46" t="str">
        <f>IF(AND(H283&lt;G$8,L$8=4),IF(H289=G$8,K283,E$12-J289),"")</f>
        <v/>
      </c>
      <c r="J289" s="3" t="str">
        <f>IF(AND(H283&lt;G$8,L$8=4),TRUNC(K283*L$7),"")</f>
        <v/>
      </c>
      <c r="K289" s="47" t="str">
        <f>IF(AND(H283&lt;G$8,L$8=4),IF(H289=G$8,0,K283-I289),IF(K288&gt;0,K288,""))</f>
        <v/>
      </c>
      <c r="L289" s="48" t="str">
        <f t="shared" si="28"/>
        <v/>
      </c>
    </row>
    <row r="290" spans="2:12" x14ac:dyDescent="0.15">
      <c r="B290" s="49" t="str">
        <f t="shared" si="29"/>
        <v/>
      </c>
      <c r="C290" s="50" t="str">
        <f t="shared" si="30"/>
        <v/>
      </c>
      <c r="D290" s="49" t="str">
        <f t="shared" si="31"/>
        <v/>
      </c>
      <c r="E290" s="51" t="str">
        <f t="shared" si="32"/>
        <v/>
      </c>
      <c r="F290" s="11" t="str">
        <f t="shared" si="33"/>
        <v/>
      </c>
      <c r="G290" s="52" t="str">
        <f t="shared" si="34"/>
        <v/>
      </c>
      <c r="H290" s="49" t="str">
        <f>IF(AND(H284&lt;G$8,L$8=5),H284+1,"")</f>
        <v/>
      </c>
      <c r="I290" s="51" t="str">
        <f>IF(AND(H284&lt;G$8,L$8=5),IF(H290=G$8,K284,E$12-J290),"")</f>
        <v/>
      </c>
      <c r="J290" s="11" t="str">
        <f>IF(AND(H284&lt;G$8,L$8=5),TRUNC(K284*L$7),"")</f>
        <v/>
      </c>
      <c r="K290" s="52" t="str">
        <f>IF(AND(H284&lt;G$8,L$8=5),IF(H290=G$8,0,K284-I290),IF(K289&gt;0,K289,""))</f>
        <v/>
      </c>
      <c r="L290" s="53" t="str">
        <f t="shared" si="28"/>
        <v/>
      </c>
    </row>
    <row r="291" spans="2:12" x14ac:dyDescent="0.15">
      <c r="B291" s="54" t="str">
        <f t="shared" si="29"/>
        <v/>
      </c>
      <c r="C291" s="55" t="str">
        <f t="shared" si="30"/>
        <v/>
      </c>
      <c r="D291" s="54" t="str">
        <f t="shared" si="31"/>
        <v/>
      </c>
      <c r="E291" s="56" t="str">
        <f t="shared" si="32"/>
        <v/>
      </c>
      <c r="F291" s="10" t="str">
        <f t="shared" si="33"/>
        <v/>
      </c>
      <c r="G291" s="57" t="str">
        <f t="shared" si="34"/>
        <v/>
      </c>
      <c r="H291" s="54" t="str">
        <f>IF(AND(H285&lt;G$8,L$8=6),H285+1,"")</f>
        <v/>
      </c>
      <c r="I291" s="56" t="str">
        <f>IF(AND(H285&lt;G$8,L$8=6),IF(H291=G$8,K285,E$12-J291),"")</f>
        <v/>
      </c>
      <c r="J291" s="10" t="str">
        <f>IF(AND(H285&lt;G$8,L$8=6),TRUNC(K285*L$7),"")</f>
        <v/>
      </c>
      <c r="K291" s="57" t="str">
        <f>IF(AND(H285&lt;G$8,L$8=6),IF(H291=G$8,0,K285-I291),IF(K290&gt;0,K290,""))</f>
        <v/>
      </c>
      <c r="L291" s="58" t="str">
        <f t="shared" si="28"/>
        <v/>
      </c>
    </row>
    <row r="292" spans="2:12" x14ac:dyDescent="0.15">
      <c r="B292" s="44" t="str">
        <f t="shared" si="29"/>
        <v/>
      </c>
      <c r="C292" s="45" t="str">
        <f t="shared" si="30"/>
        <v/>
      </c>
      <c r="D292" s="44" t="str">
        <f t="shared" si="31"/>
        <v/>
      </c>
      <c r="E292" s="46" t="str">
        <f t="shared" si="32"/>
        <v/>
      </c>
      <c r="F292" s="3" t="str">
        <f t="shared" si="33"/>
        <v/>
      </c>
      <c r="G292" s="47" t="str">
        <f t="shared" si="34"/>
        <v/>
      </c>
      <c r="H292" s="44" t="str">
        <f>IF(AND(H286&lt;G$8,L$8=1),H286+1,"")</f>
        <v/>
      </c>
      <c r="I292" s="46" t="str">
        <f>IF(AND(H286&lt;G$8,L$8=1),IF(H292=G$8,K286,E$12-J292),"")</f>
        <v/>
      </c>
      <c r="J292" s="3" t="str">
        <f>IF(AND(H286&lt;G$8,L$8=1),TRUNC(K286*L$7),"")</f>
        <v/>
      </c>
      <c r="K292" s="47" t="str">
        <f>IF(AND(H286&lt;G$8,L$8=1),IF(H292=G$8,0,K286-I292),IF(K291&gt;0,K291,""))</f>
        <v/>
      </c>
      <c r="L292" s="48" t="str">
        <f t="shared" si="28"/>
        <v/>
      </c>
    </row>
    <row r="293" spans="2:12" x14ac:dyDescent="0.15">
      <c r="B293" s="44" t="str">
        <f t="shared" si="29"/>
        <v/>
      </c>
      <c r="C293" s="45" t="str">
        <f t="shared" si="30"/>
        <v/>
      </c>
      <c r="D293" s="44" t="str">
        <f t="shared" si="31"/>
        <v/>
      </c>
      <c r="E293" s="46" t="str">
        <f t="shared" si="32"/>
        <v/>
      </c>
      <c r="F293" s="3" t="str">
        <f t="shared" si="33"/>
        <v/>
      </c>
      <c r="G293" s="47" t="str">
        <f t="shared" si="34"/>
        <v/>
      </c>
      <c r="H293" s="44" t="str">
        <f>IF(AND(H287&lt;G$8,L$8=2),H287+1,"")</f>
        <v/>
      </c>
      <c r="I293" s="46" t="str">
        <f>IF(AND(H287&lt;G$8,L$8=2),IF(H293=G$8,K287,E$12-J293),"")</f>
        <v/>
      </c>
      <c r="J293" s="3" t="str">
        <f>IF(AND(H287&lt;G$8,L$8=2),TRUNC(K287*L$7),"")</f>
        <v/>
      </c>
      <c r="K293" s="47" t="str">
        <f>IF(AND(H287&lt;G$8,L$8=2),IF(H293=G$8,0,K287-I293),IF(K292&gt;0,K292,""))</f>
        <v/>
      </c>
      <c r="L293" s="48" t="str">
        <f t="shared" si="28"/>
        <v/>
      </c>
    </row>
    <row r="294" spans="2:12" x14ac:dyDescent="0.15">
      <c r="B294" s="44" t="str">
        <f t="shared" si="29"/>
        <v/>
      </c>
      <c r="C294" s="45" t="str">
        <f t="shared" si="30"/>
        <v/>
      </c>
      <c r="D294" s="44" t="str">
        <f t="shared" si="31"/>
        <v/>
      </c>
      <c r="E294" s="46" t="str">
        <f t="shared" si="32"/>
        <v/>
      </c>
      <c r="F294" s="3" t="str">
        <f t="shared" si="33"/>
        <v/>
      </c>
      <c r="G294" s="47" t="str">
        <f t="shared" si="34"/>
        <v/>
      </c>
      <c r="H294" s="44" t="str">
        <f>IF(AND(H288&lt;G$8,L$8=3),H288+1,"")</f>
        <v/>
      </c>
      <c r="I294" s="46" t="str">
        <f>IF(AND(H288&lt;G$8,L$8=3),IF(H294=G$8,K288,E$12-J294),"")</f>
        <v/>
      </c>
      <c r="J294" s="3" t="str">
        <f>IF(AND(H288&lt;G$8,L$8=3),TRUNC(K288*L$7),"")</f>
        <v/>
      </c>
      <c r="K294" s="47" t="str">
        <f>IF(AND(H288&lt;G$8,L$8=3),IF(H294=G$8,0,K288-I294),IF(K293&gt;0,K293,""))</f>
        <v/>
      </c>
      <c r="L294" s="48" t="str">
        <f t="shared" si="28"/>
        <v/>
      </c>
    </row>
    <row r="295" spans="2:12" x14ac:dyDescent="0.15">
      <c r="B295" s="49" t="str">
        <f t="shared" si="29"/>
        <v/>
      </c>
      <c r="C295" s="50" t="str">
        <f t="shared" si="30"/>
        <v/>
      </c>
      <c r="D295" s="49" t="str">
        <f t="shared" si="31"/>
        <v/>
      </c>
      <c r="E295" s="51" t="str">
        <f t="shared" si="32"/>
        <v/>
      </c>
      <c r="F295" s="11" t="str">
        <f t="shared" si="33"/>
        <v/>
      </c>
      <c r="G295" s="52" t="str">
        <f t="shared" si="34"/>
        <v/>
      </c>
      <c r="H295" s="49" t="str">
        <f>IF(AND(H289&lt;G$8,L$8=4),H289+1,"")</f>
        <v/>
      </c>
      <c r="I295" s="51" t="str">
        <f>IF(AND(H289&lt;G$8,L$8=4),IF(H295=G$8,K289,E$12-J295),"")</f>
        <v/>
      </c>
      <c r="J295" s="11" t="str">
        <f>IF(AND(H289&lt;G$8,L$8=4),TRUNC(K289*L$7),"")</f>
        <v/>
      </c>
      <c r="K295" s="52" t="str">
        <f>IF(AND(H289&lt;G$8,L$8=4),IF(H295=G$8,0,K289-I295),IF(K294&gt;0,K294,""))</f>
        <v/>
      </c>
      <c r="L295" s="53" t="str">
        <f t="shared" si="28"/>
        <v/>
      </c>
    </row>
    <row r="296" spans="2:12" x14ac:dyDescent="0.15">
      <c r="B296" s="54" t="str">
        <f t="shared" si="29"/>
        <v/>
      </c>
      <c r="C296" s="55" t="str">
        <f t="shared" si="30"/>
        <v/>
      </c>
      <c r="D296" s="54" t="str">
        <f t="shared" si="31"/>
        <v/>
      </c>
      <c r="E296" s="56" t="str">
        <f t="shared" si="32"/>
        <v/>
      </c>
      <c r="F296" s="10" t="str">
        <f t="shared" si="33"/>
        <v/>
      </c>
      <c r="G296" s="57" t="str">
        <f t="shared" si="34"/>
        <v/>
      </c>
      <c r="H296" s="54" t="str">
        <f>IF(AND(H290&lt;G$8,L$8=5),H290+1,"")</f>
        <v/>
      </c>
      <c r="I296" s="56" t="str">
        <f>IF(AND(H290&lt;G$8,L$8=5),IF(H296=G$8,K290,E$12-J296),"")</f>
        <v/>
      </c>
      <c r="J296" s="10" t="str">
        <f>IF(AND(H290&lt;G$8,L$8=5),TRUNC(K290*L$7),"")</f>
        <v/>
      </c>
      <c r="K296" s="57" t="str">
        <f>IF(AND(H290&lt;G$8,L$8=5),IF(H296=G$8,0,K290-I296),IF(K295&gt;0,K295,""))</f>
        <v/>
      </c>
      <c r="L296" s="58" t="str">
        <f t="shared" si="28"/>
        <v/>
      </c>
    </row>
    <row r="297" spans="2:12" x14ac:dyDescent="0.15">
      <c r="B297" s="44" t="str">
        <f t="shared" si="29"/>
        <v/>
      </c>
      <c r="C297" s="45" t="str">
        <f t="shared" si="30"/>
        <v/>
      </c>
      <c r="D297" s="44" t="str">
        <f t="shared" si="31"/>
        <v/>
      </c>
      <c r="E297" s="46" t="str">
        <f t="shared" si="32"/>
        <v/>
      </c>
      <c r="F297" s="3" t="str">
        <f t="shared" si="33"/>
        <v/>
      </c>
      <c r="G297" s="47" t="str">
        <f t="shared" si="34"/>
        <v/>
      </c>
      <c r="H297" s="44" t="str">
        <f>IF(AND(H291&lt;G$8,L$8=6),H291+1,"")</f>
        <v/>
      </c>
      <c r="I297" s="46" t="str">
        <f>IF(AND(H291&lt;G$8,L$8=6),IF(H297=G$8,K291,E$12-J297),"")</f>
        <v/>
      </c>
      <c r="J297" s="3" t="str">
        <f>IF(AND(H291&lt;G$8,L$8=6),TRUNC(K291*L$7),"")</f>
        <v/>
      </c>
      <c r="K297" s="47" t="str">
        <f>IF(AND(H291&lt;G$8,L$8=6),IF(H297=G$8,0,K291-I297),IF(K296&gt;0,K296,""))</f>
        <v/>
      </c>
      <c r="L297" s="48" t="str">
        <f t="shared" si="28"/>
        <v/>
      </c>
    </row>
    <row r="298" spans="2:12" x14ac:dyDescent="0.15">
      <c r="B298" s="44" t="str">
        <f t="shared" si="29"/>
        <v/>
      </c>
      <c r="C298" s="45" t="str">
        <f t="shared" si="30"/>
        <v/>
      </c>
      <c r="D298" s="44" t="str">
        <f t="shared" si="31"/>
        <v/>
      </c>
      <c r="E298" s="46" t="str">
        <f t="shared" si="32"/>
        <v/>
      </c>
      <c r="F298" s="3" t="str">
        <f t="shared" si="33"/>
        <v/>
      </c>
      <c r="G298" s="47" t="str">
        <f t="shared" si="34"/>
        <v/>
      </c>
      <c r="H298" s="44" t="str">
        <f>IF(AND(H292&lt;G$8,L$8=1),H292+1,"")</f>
        <v/>
      </c>
      <c r="I298" s="46" t="str">
        <f>IF(AND(H292&lt;G$8,L$8=1),IF(H298=G$8,K292,E$12-J298),"")</f>
        <v/>
      </c>
      <c r="J298" s="3" t="str">
        <f>IF(AND(H292&lt;G$8,L$8=1),TRUNC(K292*L$7),"")</f>
        <v/>
      </c>
      <c r="K298" s="47" t="str">
        <f>IF(AND(H292&lt;G$8,L$8=1),IF(H298=G$8,0,K292-I298),IF(K297&gt;0,K297,""))</f>
        <v/>
      </c>
      <c r="L298" s="48" t="str">
        <f t="shared" si="28"/>
        <v/>
      </c>
    </row>
    <row r="299" spans="2:12" x14ac:dyDescent="0.15">
      <c r="B299" s="44" t="str">
        <f t="shared" si="29"/>
        <v/>
      </c>
      <c r="C299" s="45" t="str">
        <f t="shared" si="30"/>
        <v/>
      </c>
      <c r="D299" s="44" t="str">
        <f t="shared" si="31"/>
        <v/>
      </c>
      <c r="E299" s="46" t="str">
        <f t="shared" si="32"/>
        <v/>
      </c>
      <c r="F299" s="3" t="str">
        <f t="shared" si="33"/>
        <v/>
      </c>
      <c r="G299" s="47" t="str">
        <f t="shared" si="34"/>
        <v/>
      </c>
      <c r="H299" s="44" t="str">
        <f>IF(AND(H293&lt;G$8,L$8=2),H293+1,"")</f>
        <v/>
      </c>
      <c r="I299" s="46" t="str">
        <f>IF(AND(H293&lt;G$8,L$8=2),IF(H299=G$8,K293,E$12-J299),"")</f>
        <v/>
      </c>
      <c r="J299" s="3" t="str">
        <f>IF(AND(H293&lt;G$8,L$8=2),TRUNC(K293*L$7),"")</f>
        <v/>
      </c>
      <c r="K299" s="47" t="str">
        <f>IF(AND(H293&lt;G$8,L$8=2),IF(H299=G$8,0,K293-I299),IF(K298&gt;0,K298,""))</f>
        <v/>
      </c>
      <c r="L299" s="48" t="str">
        <f t="shared" si="28"/>
        <v/>
      </c>
    </row>
    <row r="300" spans="2:12" x14ac:dyDescent="0.15">
      <c r="B300" s="49" t="str">
        <f t="shared" si="29"/>
        <v/>
      </c>
      <c r="C300" s="50" t="str">
        <f t="shared" si="30"/>
        <v/>
      </c>
      <c r="D300" s="49" t="str">
        <f t="shared" si="31"/>
        <v/>
      </c>
      <c r="E300" s="51" t="str">
        <f t="shared" si="32"/>
        <v/>
      </c>
      <c r="F300" s="11" t="str">
        <f t="shared" si="33"/>
        <v/>
      </c>
      <c r="G300" s="52" t="str">
        <f t="shared" si="34"/>
        <v/>
      </c>
      <c r="H300" s="49" t="str">
        <f>IF(AND(H294&lt;G$8,L$8=3),H294+1,"")</f>
        <v/>
      </c>
      <c r="I300" s="51" t="str">
        <f>IF(AND(H294&lt;G$8,L$8=3),IF(H300=G$8,K294,E$12-J300),"")</f>
        <v/>
      </c>
      <c r="J300" s="11" t="str">
        <f>IF(AND(H294&lt;G$8,L$8=3),TRUNC(K294*L$7),"")</f>
        <v/>
      </c>
      <c r="K300" s="52" t="str">
        <f>IF(AND(H294&lt;G$8,L$8=3),IF(H300=G$8,0,K294-I300),IF(K299&gt;0,K299,""))</f>
        <v/>
      </c>
      <c r="L300" s="53" t="str">
        <f t="shared" si="28"/>
        <v/>
      </c>
    </row>
    <row r="301" spans="2:12" x14ac:dyDescent="0.15">
      <c r="B301" s="54" t="str">
        <f t="shared" si="29"/>
        <v/>
      </c>
      <c r="C301" s="55" t="str">
        <f t="shared" si="30"/>
        <v/>
      </c>
      <c r="D301" s="54" t="str">
        <f t="shared" si="31"/>
        <v/>
      </c>
      <c r="E301" s="56" t="str">
        <f t="shared" si="32"/>
        <v/>
      </c>
      <c r="F301" s="10" t="str">
        <f t="shared" si="33"/>
        <v/>
      </c>
      <c r="G301" s="57" t="str">
        <f t="shared" si="34"/>
        <v/>
      </c>
      <c r="H301" s="54" t="str">
        <f>IF(AND(H295&lt;G$8,L$8=4),H295+1,"")</f>
        <v/>
      </c>
      <c r="I301" s="56" t="str">
        <f>IF(AND(H295&lt;G$8,L$8=4),IF(H301=G$8,K295,E$12-J301),"")</f>
        <v/>
      </c>
      <c r="J301" s="10" t="str">
        <f>IF(AND(H295&lt;G$8,L$8=4),TRUNC(K295*L$7),"")</f>
        <v/>
      </c>
      <c r="K301" s="57" t="str">
        <f>IF(AND(H295&lt;G$8,L$8=4),IF(H301=G$8,0,K295-I301),IF(K300&gt;0,K300,""))</f>
        <v/>
      </c>
      <c r="L301" s="58" t="str">
        <f t="shared" si="28"/>
        <v/>
      </c>
    </row>
    <row r="302" spans="2:12" x14ac:dyDescent="0.15">
      <c r="B302" s="44" t="str">
        <f t="shared" si="29"/>
        <v/>
      </c>
      <c r="C302" s="45" t="str">
        <f t="shared" si="30"/>
        <v/>
      </c>
      <c r="D302" s="44" t="str">
        <f t="shared" si="31"/>
        <v/>
      </c>
      <c r="E302" s="46" t="str">
        <f t="shared" si="32"/>
        <v/>
      </c>
      <c r="F302" s="3" t="str">
        <f t="shared" si="33"/>
        <v/>
      </c>
      <c r="G302" s="47" t="str">
        <f t="shared" si="34"/>
        <v/>
      </c>
      <c r="H302" s="44" t="str">
        <f>IF(AND(H296&lt;G$8,L$8=5),H296+1,"")</f>
        <v/>
      </c>
      <c r="I302" s="46" t="str">
        <f>IF(AND(H296&lt;G$8,L$8=5),IF(H302=G$8,K296,E$12-J302),"")</f>
        <v/>
      </c>
      <c r="J302" s="3" t="str">
        <f>IF(AND(H296&lt;G$8,L$8=5),TRUNC(K296*L$7),"")</f>
        <v/>
      </c>
      <c r="K302" s="47" t="str">
        <f>IF(AND(H296&lt;G$8,L$8=5),IF(H302=G$8,0,K296-I302),IF(K301&gt;0,K301,""))</f>
        <v/>
      </c>
      <c r="L302" s="48" t="str">
        <f t="shared" si="28"/>
        <v/>
      </c>
    </row>
    <row r="303" spans="2:12" x14ac:dyDescent="0.15">
      <c r="B303" s="44" t="str">
        <f t="shared" si="29"/>
        <v/>
      </c>
      <c r="C303" s="45" t="str">
        <f t="shared" si="30"/>
        <v/>
      </c>
      <c r="D303" s="44" t="str">
        <f t="shared" si="31"/>
        <v/>
      </c>
      <c r="E303" s="46" t="str">
        <f t="shared" si="32"/>
        <v/>
      </c>
      <c r="F303" s="3" t="str">
        <f t="shared" si="33"/>
        <v/>
      </c>
      <c r="G303" s="47" t="str">
        <f t="shared" si="34"/>
        <v/>
      </c>
      <c r="H303" s="44" t="str">
        <f>IF(AND(H297&lt;G$8,L$8=6),H297+1,"")</f>
        <v/>
      </c>
      <c r="I303" s="46" t="str">
        <f>IF(AND(H297&lt;G$8,L$8=6),IF(H303=G$8,K297,E$12-J303),"")</f>
        <v/>
      </c>
      <c r="J303" s="3" t="str">
        <f>IF(AND(H297&lt;G$8,L$8=6),TRUNC(K297*L$7),"")</f>
        <v/>
      </c>
      <c r="K303" s="47" t="str">
        <f>IF(AND(H297&lt;G$8,L$8=6),IF(H303=G$8,0,K297-I303),IF(K302&gt;0,K302,""))</f>
        <v/>
      </c>
      <c r="L303" s="48" t="str">
        <f t="shared" si="28"/>
        <v/>
      </c>
    </row>
    <row r="304" spans="2:12" x14ac:dyDescent="0.15">
      <c r="B304" s="44" t="str">
        <f t="shared" si="29"/>
        <v/>
      </c>
      <c r="C304" s="45" t="str">
        <f t="shared" si="30"/>
        <v/>
      </c>
      <c r="D304" s="44" t="str">
        <f t="shared" si="31"/>
        <v/>
      </c>
      <c r="E304" s="46" t="str">
        <f t="shared" si="32"/>
        <v/>
      </c>
      <c r="F304" s="3" t="str">
        <f t="shared" si="33"/>
        <v/>
      </c>
      <c r="G304" s="47" t="str">
        <f t="shared" si="34"/>
        <v/>
      </c>
      <c r="H304" s="44" t="str">
        <f>IF(AND(H298&lt;G$8,L$8=1),H298+1,"")</f>
        <v/>
      </c>
      <c r="I304" s="46" t="str">
        <f>IF(AND(H298&lt;G$8,L$8=1),IF(H304=G$8,K298,E$12-J304),"")</f>
        <v/>
      </c>
      <c r="J304" s="3" t="str">
        <f>IF(AND(H298&lt;G$8,L$8=1),TRUNC(K298*L$7),"")</f>
        <v/>
      </c>
      <c r="K304" s="47" t="str">
        <f>IF(AND(H298&lt;G$8,L$8=1),IF(H304=G$8,0,K298-I304),IF(K303&gt;0,K303,""))</f>
        <v/>
      </c>
      <c r="L304" s="48" t="str">
        <f t="shared" si="28"/>
        <v/>
      </c>
    </row>
    <row r="305" spans="2:12" x14ac:dyDescent="0.15">
      <c r="B305" s="49" t="str">
        <f t="shared" si="29"/>
        <v/>
      </c>
      <c r="C305" s="50" t="str">
        <f t="shared" si="30"/>
        <v/>
      </c>
      <c r="D305" s="49" t="str">
        <f t="shared" si="31"/>
        <v/>
      </c>
      <c r="E305" s="51" t="str">
        <f t="shared" si="32"/>
        <v/>
      </c>
      <c r="F305" s="11" t="str">
        <f t="shared" si="33"/>
        <v/>
      </c>
      <c r="G305" s="52" t="str">
        <f t="shared" si="34"/>
        <v/>
      </c>
      <c r="H305" s="49" t="str">
        <f>IF(AND(H299&lt;G$8,L$8=2),H299+1,"")</f>
        <v/>
      </c>
      <c r="I305" s="51" t="str">
        <f>IF(AND(H299&lt;G$8,L$8=2),IF(H305=G$8,K299,E$12-J305),"")</f>
        <v/>
      </c>
      <c r="J305" s="11" t="str">
        <f>IF(AND(H299&lt;G$8,L$8=2),TRUNC(K299*L$7),"")</f>
        <v/>
      </c>
      <c r="K305" s="52" t="str">
        <f>IF(AND(H299&lt;G$8,L$8=2),IF(H305=G$8,0,K299-I305),IF(K304&gt;0,K304,""))</f>
        <v/>
      </c>
      <c r="L305" s="53" t="str">
        <f t="shared" si="28"/>
        <v/>
      </c>
    </row>
    <row r="306" spans="2:12" x14ac:dyDescent="0.15">
      <c r="B306" s="54" t="str">
        <f t="shared" si="29"/>
        <v/>
      </c>
      <c r="C306" s="55" t="str">
        <f t="shared" si="30"/>
        <v/>
      </c>
      <c r="D306" s="54" t="str">
        <f t="shared" si="31"/>
        <v/>
      </c>
      <c r="E306" s="56" t="str">
        <f t="shared" si="32"/>
        <v/>
      </c>
      <c r="F306" s="10" t="str">
        <f t="shared" si="33"/>
        <v/>
      </c>
      <c r="G306" s="57" t="str">
        <f t="shared" si="34"/>
        <v/>
      </c>
      <c r="H306" s="54" t="str">
        <f>IF(AND(H300&lt;G$8,L$8=3),H300+1,"")</f>
        <v/>
      </c>
      <c r="I306" s="56" t="str">
        <f>IF(AND(H300&lt;G$8,L$8=3),IF(H306=G$8,K300,E$12-J306),"")</f>
        <v/>
      </c>
      <c r="J306" s="10" t="str">
        <f>IF(AND(H300&lt;G$8,L$8=3),TRUNC(K300*L$7),"")</f>
        <v/>
      </c>
      <c r="K306" s="57" t="str">
        <f>IF(AND(H300&lt;G$8,L$8=3),IF(H306=G$8,0,K300-I306),IF(K305&gt;0,K305,""))</f>
        <v/>
      </c>
      <c r="L306" s="58" t="str">
        <f t="shared" si="28"/>
        <v/>
      </c>
    </row>
    <row r="307" spans="2:12" x14ac:dyDescent="0.15">
      <c r="B307" s="44" t="str">
        <f t="shared" si="29"/>
        <v/>
      </c>
      <c r="C307" s="45" t="str">
        <f t="shared" si="30"/>
        <v/>
      </c>
      <c r="D307" s="44" t="str">
        <f t="shared" si="31"/>
        <v/>
      </c>
      <c r="E307" s="46" t="str">
        <f t="shared" si="32"/>
        <v/>
      </c>
      <c r="F307" s="3" t="str">
        <f t="shared" si="33"/>
        <v/>
      </c>
      <c r="G307" s="47" t="str">
        <f t="shared" si="34"/>
        <v/>
      </c>
      <c r="H307" s="44" t="str">
        <f>IF(AND(H301&lt;G$8,L$8=4),H301+1,"")</f>
        <v/>
      </c>
      <c r="I307" s="46" t="str">
        <f>IF(AND(H301&lt;G$8,L$8=4),IF(H307=G$8,K301,E$12-J307),"")</f>
        <v/>
      </c>
      <c r="J307" s="3" t="str">
        <f>IF(AND(H301&lt;G$8,L$8=4),TRUNC(K301*L$7),"")</f>
        <v/>
      </c>
      <c r="K307" s="47" t="str">
        <f>IF(AND(H301&lt;G$8,L$8=4),IF(H307=G$8,0,K301-I307),IF(K306&gt;0,K306,""))</f>
        <v/>
      </c>
      <c r="L307" s="48" t="str">
        <f t="shared" si="28"/>
        <v/>
      </c>
    </row>
    <row r="308" spans="2:12" x14ac:dyDescent="0.15">
      <c r="B308" s="44" t="str">
        <f t="shared" si="29"/>
        <v/>
      </c>
      <c r="C308" s="45" t="str">
        <f t="shared" si="30"/>
        <v/>
      </c>
      <c r="D308" s="44" t="str">
        <f t="shared" si="31"/>
        <v/>
      </c>
      <c r="E308" s="46" t="str">
        <f t="shared" si="32"/>
        <v/>
      </c>
      <c r="F308" s="3" t="str">
        <f t="shared" si="33"/>
        <v/>
      </c>
      <c r="G308" s="47" t="str">
        <f t="shared" si="34"/>
        <v/>
      </c>
      <c r="H308" s="44" t="str">
        <f>IF(AND(H302&lt;G$8,L$8=5),H302+1,"")</f>
        <v/>
      </c>
      <c r="I308" s="46" t="str">
        <f>IF(AND(H302&lt;G$8,L$8=5),IF(H308=G$8,K302,E$12-J308),"")</f>
        <v/>
      </c>
      <c r="J308" s="3" t="str">
        <f>IF(AND(H302&lt;G$8,L$8=5),TRUNC(K302*L$7),"")</f>
        <v/>
      </c>
      <c r="K308" s="47" t="str">
        <f>IF(AND(H302&lt;G$8,L$8=5),IF(H308=G$8,0,K302-I308),IF(K307&gt;0,K307,""))</f>
        <v/>
      </c>
      <c r="L308" s="48" t="str">
        <f t="shared" si="28"/>
        <v/>
      </c>
    </row>
    <row r="309" spans="2:12" x14ac:dyDescent="0.15">
      <c r="B309" s="44" t="str">
        <f t="shared" si="29"/>
        <v/>
      </c>
      <c r="C309" s="45" t="str">
        <f t="shared" si="30"/>
        <v/>
      </c>
      <c r="D309" s="44" t="str">
        <f t="shared" si="31"/>
        <v/>
      </c>
      <c r="E309" s="46" t="str">
        <f t="shared" si="32"/>
        <v/>
      </c>
      <c r="F309" s="3" t="str">
        <f t="shared" si="33"/>
        <v/>
      </c>
      <c r="G309" s="47" t="str">
        <f t="shared" si="34"/>
        <v/>
      </c>
      <c r="H309" s="44" t="str">
        <f>IF(AND(H303&lt;G$8,L$8=6),H303+1,"")</f>
        <v/>
      </c>
      <c r="I309" s="46" t="str">
        <f>IF(AND(H303&lt;G$8,L$8=6),IF(H309=G$8,K303,E$12-J309),"")</f>
        <v/>
      </c>
      <c r="J309" s="3" t="str">
        <f>IF(AND(H303&lt;G$8,L$8=6),TRUNC(K303*L$7),"")</f>
        <v/>
      </c>
      <c r="K309" s="47" t="str">
        <f>IF(AND(H303&lt;G$8,L$8=6),IF(H309=G$8,0,K303-I309),IF(K308&gt;0,K308,""))</f>
        <v/>
      </c>
      <c r="L309" s="48" t="str">
        <f t="shared" si="28"/>
        <v/>
      </c>
    </row>
    <row r="310" spans="2:12" x14ac:dyDescent="0.15">
      <c r="B310" s="49" t="str">
        <f t="shared" si="29"/>
        <v/>
      </c>
      <c r="C310" s="50" t="str">
        <f t="shared" si="30"/>
        <v/>
      </c>
      <c r="D310" s="49" t="str">
        <f t="shared" si="31"/>
        <v/>
      </c>
      <c r="E310" s="51" t="str">
        <f t="shared" si="32"/>
        <v/>
      </c>
      <c r="F310" s="11" t="str">
        <f t="shared" si="33"/>
        <v/>
      </c>
      <c r="G310" s="52" t="str">
        <f t="shared" si="34"/>
        <v/>
      </c>
      <c r="H310" s="49" t="str">
        <f>IF(AND(H304&lt;G$8,L$8=1),H304+1,"")</f>
        <v/>
      </c>
      <c r="I310" s="51" t="str">
        <f>IF(AND(H304&lt;G$8,L$8=1),IF(H310=G$8,K304,E$12-J310),"")</f>
        <v/>
      </c>
      <c r="J310" s="11" t="str">
        <f>IF(AND(H304&lt;G$8,L$8=1),TRUNC(K304*L$7),"")</f>
        <v/>
      </c>
      <c r="K310" s="52" t="str">
        <f>IF(AND(H304&lt;G$8,L$8=1),IF(H310=G$8,0,K304-I310),IF(K309&gt;0,K309,""))</f>
        <v/>
      </c>
      <c r="L310" s="53" t="str">
        <f t="shared" si="28"/>
        <v/>
      </c>
    </row>
    <row r="311" spans="2:12" x14ac:dyDescent="0.15">
      <c r="B311" s="54" t="str">
        <f t="shared" si="29"/>
        <v/>
      </c>
      <c r="C311" s="55" t="str">
        <f t="shared" si="30"/>
        <v/>
      </c>
      <c r="D311" s="54" t="str">
        <f t="shared" si="31"/>
        <v/>
      </c>
      <c r="E311" s="56" t="str">
        <f t="shared" si="32"/>
        <v/>
      </c>
      <c r="F311" s="10" t="str">
        <f t="shared" si="33"/>
        <v/>
      </c>
      <c r="G311" s="57" t="str">
        <f t="shared" si="34"/>
        <v/>
      </c>
      <c r="H311" s="54" t="str">
        <f>IF(AND(H305&lt;G$8,L$8=2),H305+1,"")</f>
        <v/>
      </c>
      <c r="I311" s="56" t="str">
        <f>IF(AND(H305&lt;G$8,L$8=2),IF(H311=G$8,K305,E$12-J311),"")</f>
        <v/>
      </c>
      <c r="J311" s="10" t="str">
        <f>IF(AND(H305&lt;G$8,L$8=2),TRUNC(K305*L$7),"")</f>
        <v/>
      </c>
      <c r="K311" s="57" t="str">
        <f>IF(AND(H305&lt;G$8,L$8=2),IF(H311=G$8,0,K305-I311),IF(K310&gt;0,K310,""))</f>
        <v/>
      </c>
      <c r="L311" s="58" t="str">
        <f t="shared" si="28"/>
        <v/>
      </c>
    </row>
    <row r="312" spans="2:12" x14ac:dyDescent="0.15">
      <c r="B312" s="44" t="str">
        <f t="shared" si="29"/>
        <v/>
      </c>
      <c r="C312" s="45" t="str">
        <f t="shared" si="30"/>
        <v/>
      </c>
      <c r="D312" s="44" t="str">
        <f t="shared" si="31"/>
        <v/>
      </c>
      <c r="E312" s="46" t="str">
        <f t="shared" si="32"/>
        <v/>
      </c>
      <c r="F312" s="3" t="str">
        <f t="shared" si="33"/>
        <v/>
      </c>
      <c r="G312" s="47" t="str">
        <f t="shared" si="34"/>
        <v/>
      </c>
      <c r="H312" s="44" t="str">
        <f>IF(AND(H306&lt;G$8,L$8=3),H306+1,"")</f>
        <v/>
      </c>
      <c r="I312" s="46" t="str">
        <f>IF(AND(H306&lt;G$8,L$8=3),IF(H312=G$8,K306,E$12-J312),"")</f>
        <v/>
      </c>
      <c r="J312" s="3" t="str">
        <f>IF(AND(H306&lt;G$8,L$8=3),TRUNC(K306*L$7),"")</f>
        <v/>
      </c>
      <c r="K312" s="47" t="str">
        <f>IF(AND(H306&lt;G$8,L$8=3),IF(H312=G$8,0,K306-I312),IF(K311&gt;0,K311,""))</f>
        <v/>
      </c>
      <c r="L312" s="48" t="str">
        <f t="shared" si="28"/>
        <v/>
      </c>
    </row>
    <row r="313" spans="2:12" x14ac:dyDescent="0.15">
      <c r="B313" s="44" t="str">
        <f t="shared" si="29"/>
        <v/>
      </c>
      <c r="C313" s="45" t="str">
        <f t="shared" si="30"/>
        <v/>
      </c>
      <c r="D313" s="44" t="str">
        <f t="shared" si="31"/>
        <v/>
      </c>
      <c r="E313" s="46" t="str">
        <f t="shared" si="32"/>
        <v/>
      </c>
      <c r="F313" s="3" t="str">
        <f t="shared" si="33"/>
        <v/>
      </c>
      <c r="G313" s="47" t="str">
        <f t="shared" si="34"/>
        <v/>
      </c>
      <c r="H313" s="44" t="str">
        <f>IF(AND(H307&lt;G$8,L$8=4),H307+1,"")</f>
        <v/>
      </c>
      <c r="I313" s="46" t="str">
        <f>IF(AND(H307&lt;G$8,L$8=4),IF(H313=G$8,K307,E$12-J313),"")</f>
        <v/>
      </c>
      <c r="J313" s="3" t="str">
        <f>IF(AND(H307&lt;G$8,L$8=4),TRUNC(K307*L$7),"")</f>
        <v/>
      </c>
      <c r="K313" s="47" t="str">
        <f>IF(AND(H307&lt;G$8,L$8=4),IF(H313=G$8,0,K307-I313),IF(K312&gt;0,K312,""))</f>
        <v/>
      </c>
      <c r="L313" s="48" t="str">
        <f t="shared" si="28"/>
        <v/>
      </c>
    </row>
    <row r="314" spans="2:12" x14ac:dyDescent="0.15">
      <c r="B314" s="44" t="str">
        <f t="shared" si="29"/>
        <v/>
      </c>
      <c r="C314" s="45" t="str">
        <f t="shared" si="30"/>
        <v/>
      </c>
      <c r="D314" s="44" t="str">
        <f t="shared" si="31"/>
        <v/>
      </c>
      <c r="E314" s="46" t="str">
        <f t="shared" si="32"/>
        <v/>
      </c>
      <c r="F314" s="3" t="str">
        <f t="shared" si="33"/>
        <v/>
      </c>
      <c r="G314" s="47" t="str">
        <f t="shared" si="34"/>
        <v/>
      </c>
      <c r="H314" s="44" t="str">
        <f>IF(AND(H308&lt;G$8,L$8=5),H308+1,"")</f>
        <v/>
      </c>
      <c r="I314" s="46" t="str">
        <f>IF(AND(H308&lt;G$8,L$8=5),IF(H314=G$8,K308,E$12-J314),"")</f>
        <v/>
      </c>
      <c r="J314" s="3" t="str">
        <f>IF(AND(H308&lt;G$8,L$8=5),TRUNC(K308*L$7),"")</f>
        <v/>
      </c>
      <c r="K314" s="47" t="str">
        <f>IF(AND(H308&lt;G$8,L$8=5),IF(H314=G$8,0,K308-I314),IF(K313&gt;0,K313,""))</f>
        <v/>
      </c>
      <c r="L314" s="48" t="str">
        <f t="shared" si="28"/>
        <v/>
      </c>
    </row>
    <row r="315" spans="2:12" x14ac:dyDescent="0.15">
      <c r="B315" s="49" t="str">
        <f t="shared" si="29"/>
        <v/>
      </c>
      <c r="C315" s="50" t="str">
        <f t="shared" si="30"/>
        <v/>
      </c>
      <c r="D315" s="49" t="str">
        <f t="shared" si="31"/>
        <v/>
      </c>
      <c r="E315" s="51" t="str">
        <f t="shared" si="32"/>
        <v/>
      </c>
      <c r="F315" s="11" t="str">
        <f t="shared" si="33"/>
        <v/>
      </c>
      <c r="G315" s="52" t="str">
        <f t="shared" si="34"/>
        <v/>
      </c>
      <c r="H315" s="49" t="str">
        <f>IF(AND(H309&lt;G$8,L$8=6),H309+1,"")</f>
        <v/>
      </c>
      <c r="I315" s="51" t="str">
        <f>IF(AND(H309&lt;G$8,L$8=6),IF(H315=G$8,K309,E$12-J315),"")</f>
        <v/>
      </c>
      <c r="J315" s="11" t="str">
        <f>IF(AND(H309&lt;G$8,L$8=6),TRUNC(K309*L$7),"")</f>
        <v/>
      </c>
      <c r="K315" s="52" t="str">
        <f>IF(AND(H309&lt;G$8,L$8=6),IF(H315=G$8,0,K309-I315),IF(K314&gt;0,K314,""))</f>
        <v/>
      </c>
      <c r="L315" s="53" t="str">
        <f t="shared" si="28"/>
        <v/>
      </c>
    </row>
    <row r="316" spans="2:12" x14ac:dyDescent="0.15">
      <c r="B316" s="54" t="str">
        <f t="shared" si="29"/>
        <v/>
      </c>
      <c r="C316" s="55" t="str">
        <f t="shared" si="30"/>
        <v/>
      </c>
      <c r="D316" s="54" t="str">
        <f t="shared" si="31"/>
        <v/>
      </c>
      <c r="E316" s="56" t="str">
        <f t="shared" si="32"/>
        <v/>
      </c>
      <c r="F316" s="10" t="str">
        <f t="shared" si="33"/>
        <v/>
      </c>
      <c r="G316" s="57" t="str">
        <f t="shared" si="34"/>
        <v/>
      </c>
      <c r="H316" s="54" t="str">
        <f>IF(AND(H310&lt;G$8,L$8=1),H310+1,"")</f>
        <v/>
      </c>
      <c r="I316" s="56" t="str">
        <f>IF(AND(H310&lt;G$8,L$8=1),IF(H316=G$8,K310,E$12-J316),"")</f>
        <v/>
      </c>
      <c r="J316" s="10" t="str">
        <f>IF(AND(H310&lt;G$8,L$8=1),TRUNC(K310*L$7),"")</f>
        <v/>
      </c>
      <c r="K316" s="57" t="str">
        <f>IF(AND(H310&lt;G$8,L$8=1),IF(H316=G$8,0,K310-I316),IF(K315&gt;0,K315,""))</f>
        <v/>
      </c>
      <c r="L316" s="58" t="str">
        <f t="shared" si="28"/>
        <v/>
      </c>
    </row>
    <row r="317" spans="2:12" x14ac:dyDescent="0.15">
      <c r="B317" s="44" t="str">
        <f t="shared" si="29"/>
        <v/>
      </c>
      <c r="C317" s="45" t="str">
        <f t="shared" si="30"/>
        <v/>
      </c>
      <c r="D317" s="44" t="str">
        <f t="shared" si="31"/>
        <v/>
      </c>
      <c r="E317" s="46" t="str">
        <f t="shared" si="32"/>
        <v/>
      </c>
      <c r="F317" s="3" t="str">
        <f t="shared" si="33"/>
        <v/>
      </c>
      <c r="G317" s="47" t="str">
        <f t="shared" si="34"/>
        <v/>
      </c>
      <c r="H317" s="44" t="str">
        <f>IF(AND(H311&lt;G$8,L$8=2),H311+1,"")</f>
        <v/>
      </c>
      <c r="I317" s="46" t="str">
        <f>IF(AND(H311&lt;G$8,L$8=2),IF(H317=G$8,K311,E$12-J317),"")</f>
        <v/>
      </c>
      <c r="J317" s="3" t="str">
        <f>IF(AND(H311&lt;G$8,L$8=2),TRUNC(K311*L$7),"")</f>
        <v/>
      </c>
      <c r="K317" s="47" t="str">
        <f>IF(AND(H311&lt;G$8,L$8=2),IF(H317=G$8,0,K311-I317),IF(K316&gt;0,K316,""))</f>
        <v/>
      </c>
      <c r="L317" s="48" t="str">
        <f t="shared" si="28"/>
        <v/>
      </c>
    </row>
    <row r="318" spans="2:12" x14ac:dyDescent="0.15">
      <c r="B318" s="44" t="str">
        <f t="shared" si="29"/>
        <v/>
      </c>
      <c r="C318" s="45" t="str">
        <f t="shared" si="30"/>
        <v/>
      </c>
      <c r="D318" s="44" t="str">
        <f t="shared" si="31"/>
        <v/>
      </c>
      <c r="E318" s="46" t="str">
        <f t="shared" si="32"/>
        <v/>
      </c>
      <c r="F318" s="3" t="str">
        <f t="shared" si="33"/>
        <v/>
      </c>
      <c r="G318" s="47" t="str">
        <f t="shared" si="34"/>
        <v/>
      </c>
      <c r="H318" s="44" t="str">
        <f>IF(AND(H312&lt;G$8,L$8=3),H312+1,"")</f>
        <v/>
      </c>
      <c r="I318" s="46" t="str">
        <f>IF(AND(H312&lt;G$8,L$8=3),IF(H318=G$8,K312,E$12-J318),"")</f>
        <v/>
      </c>
      <c r="J318" s="3" t="str">
        <f>IF(AND(H312&lt;G$8,L$8=3),TRUNC(K312*L$7),"")</f>
        <v/>
      </c>
      <c r="K318" s="47" t="str">
        <f>IF(AND(H312&lt;G$8,L$8=3),IF(H318=G$8,0,K312-I318),IF(K317&gt;0,K317,""))</f>
        <v/>
      </c>
      <c r="L318" s="48" t="str">
        <f t="shared" si="28"/>
        <v/>
      </c>
    </row>
    <row r="319" spans="2:12" x14ac:dyDescent="0.15">
      <c r="B319" s="44" t="str">
        <f t="shared" si="29"/>
        <v/>
      </c>
      <c r="C319" s="45" t="str">
        <f t="shared" si="30"/>
        <v/>
      </c>
      <c r="D319" s="44" t="str">
        <f t="shared" si="31"/>
        <v/>
      </c>
      <c r="E319" s="46" t="str">
        <f t="shared" si="32"/>
        <v/>
      </c>
      <c r="F319" s="3" t="str">
        <f t="shared" si="33"/>
        <v/>
      </c>
      <c r="G319" s="47" t="str">
        <f t="shared" si="34"/>
        <v/>
      </c>
      <c r="H319" s="44" t="str">
        <f>IF(AND(H313&lt;G$8,L$8=4),H313+1,"")</f>
        <v/>
      </c>
      <c r="I319" s="46" t="str">
        <f>IF(AND(H313&lt;G$8,L$8=4),IF(H319=G$8,K313,E$12-J319),"")</f>
        <v/>
      </c>
      <c r="J319" s="3" t="str">
        <f>IF(AND(H313&lt;G$8,L$8=4),TRUNC(K313*L$7),"")</f>
        <v/>
      </c>
      <c r="K319" s="47" t="str">
        <f>IF(AND(H313&lt;G$8,L$8=4),IF(H319=G$8,0,K313-I319),IF(K318&gt;0,K318,""))</f>
        <v/>
      </c>
      <c r="L319" s="48" t="str">
        <f t="shared" si="28"/>
        <v/>
      </c>
    </row>
    <row r="320" spans="2:12" x14ac:dyDescent="0.15">
      <c r="B320" s="49" t="str">
        <f t="shared" si="29"/>
        <v/>
      </c>
      <c r="C320" s="50" t="str">
        <f t="shared" si="30"/>
        <v/>
      </c>
      <c r="D320" s="49" t="str">
        <f t="shared" si="31"/>
        <v/>
      </c>
      <c r="E320" s="51" t="str">
        <f t="shared" si="32"/>
        <v/>
      </c>
      <c r="F320" s="11" t="str">
        <f t="shared" si="33"/>
        <v/>
      </c>
      <c r="G320" s="52" t="str">
        <f t="shared" si="34"/>
        <v/>
      </c>
      <c r="H320" s="49" t="str">
        <f>IF(AND(H314&lt;G$8,L$8=5),H314+1,"")</f>
        <v/>
      </c>
      <c r="I320" s="51" t="str">
        <f>IF(AND(H314&lt;G$8,L$8=5),IF(H320=G$8,K314,E$12-J320),"")</f>
        <v/>
      </c>
      <c r="J320" s="11" t="str">
        <f>IF(AND(H314&lt;G$8,L$8=5),TRUNC(K314*L$7),"")</f>
        <v/>
      </c>
      <c r="K320" s="52" t="str">
        <f>IF(AND(H314&lt;G$8,L$8=5),IF(H320=G$8,0,K314-I320),IF(K319&gt;0,K319,""))</f>
        <v/>
      </c>
      <c r="L320" s="53" t="str">
        <f t="shared" si="28"/>
        <v/>
      </c>
    </row>
    <row r="321" spans="2:12" x14ac:dyDescent="0.15">
      <c r="B321" s="54" t="str">
        <f t="shared" si="29"/>
        <v/>
      </c>
      <c r="C321" s="55" t="str">
        <f t="shared" si="30"/>
        <v/>
      </c>
      <c r="D321" s="54" t="str">
        <f t="shared" si="31"/>
        <v/>
      </c>
      <c r="E321" s="56" t="str">
        <f t="shared" si="32"/>
        <v/>
      </c>
      <c r="F321" s="10" t="str">
        <f t="shared" si="33"/>
        <v/>
      </c>
      <c r="G321" s="57" t="str">
        <f t="shared" si="34"/>
        <v/>
      </c>
      <c r="H321" s="54" t="str">
        <f>IF(AND(H315&lt;G$8,L$8=6),H315+1,"")</f>
        <v/>
      </c>
      <c r="I321" s="56" t="str">
        <f>IF(AND(H315&lt;G$8,L$8=6),IF(H321=G$8,K315,E$12-J321),"")</f>
        <v/>
      </c>
      <c r="J321" s="10" t="str">
        <f>IF(AND(H315&lt;G$8,L$8=6),TRUNC(K315*L$7),"")</f>
        <v/>
      </c>
      <c r="K321" s="57" t="str">
        <f>IF(AND(H315&lt;G$8,L$8=6),IF(H321=G$8,0,K315-I321),IF(K320&gt;0,K320,""))</f>
        <v/>
      </c>
      <c r="L321" s="58" t="str">
        <f t="shared" si="28"/>
        <v/>
      </c>
    </row>
    <row r="322" spans="2:12" x14ac:dyDescent="0.15">
      <c r="B322" s="44" t="str">
        <f t="shared" si="29"/>
        <v/>
      </c>
      <c r="C322" s="45" t="str">
        <f t="shared" si="30"/>
        <v/>
      </c>
      <c r="D322" s="44" t="str">
        <f t="shared" si="31"/>
        <v/>
      </c>
      <c r="E322" s="46" t="str">
        <f t="shared" si="32"/>
        <v/>
      </c>
      <c r="F322" s="3" t="str">
        <f t="shared" si="33"/>
        <v/>
      </c>
      <c r="G322" s="47" t="str">
        <f t="shared" si="34"/>
        <v/>
      </c>
      <c r="H322" s="44" t="str">
        <f>IF(AND(H316&lt;G$8,L$8=1),H316+1,"")</f>
        <v/>
      </c>
      <c r="I322" s="46" t="str">
        <f>IF(AND(H316&lt;G$8,L$8=1),IF(H322=G$8,K316,E$12-J322),"")</f>
        <v/>
      </c>
      <c r="J322" s="3" t="str">
        <f>IF(AND(H316&lt;G$8,L$8=1),TRUNC(K316*L$7),"")</f>
        <v/>
      </c>
      <c r="K322" s="47" t="str">
        <f>IF(AND(H316&lt;G$8,L$8=1),IF(H322=G$8,0,K316-I322),IF(K321&gt;0,K321,""))</f>
        <v/>
      </c>
      <c r="L322" s="48" t="str">
        <f t="shared" si="28"/>
        <v/>
      </c>
    </row>
    <row r="323" spans="2:12" x14ac:dyDescent="0.15">
      <c r="B323" s="44" t="str">
        <f t="shared" si="29"/>
        <v/>
      </c>
      <c r="C323" s="45" t="str">
        <f t="shared" si="30"/>
        <v/>
      </c>
      <c r="D323" s="44" t="str">
        <f t="shared" si="31"/>
        <v/>
      </c>
      <c r="E323" s="46" t="str">
        <f t="shared" si="32"/>
        <v/>
      </c>
      <c r="F323" s="3" t="str">
        <f t="shared" si="33"/>
        <v/>
      </c>
      <c r="G323" s="47" t="str">
        <f t="shared" si="34"/>
        <v/>
      </c>
      <c r="H323" s="44" t="str">
        <f>IF(AND(H317&lt;G$8,L$8=2),H317+1,"")</f>
        <v/>
      </c>
      <c r="I323" s="46" t="str">
        <f>IF(AND(H317&lt;G$8,L$8=2),IF(H323=G$8,K317,E$12-J323),"")</f>
        <v/>
      </c>
      <c r="J323" s="3" t="str">
        <f>IF(AND(H317&lt;G$8,L$8=2),TRUNC(K317*L$7),"")</f>
        <v/>
      </c>
      <c r="K323" s="47" t="str">
        <f>IF(AND(H317&lt;G$8,L$8=2),IF(H323=G$8,0,K317-I323),IF(K322&gt;0,K322,""))</f>
        <v/>
      </c>
      <c r="L323" s="48" t="str">
        <f t="shared" si="28"/>
        <v/>
      </c>
    </row>
    <row r="324" spans="2:12" x14ac:dyDescent="0.15">
      <c r="B324" s="44" t="str">
        <f t="shared" si="29"/>
        <v/>
      </c>
      <c r="C324" s="45" t="str">
        <f t="shared" si="30"/>
        <v/>
      </c>
      <c r="D324" s="44" t="str">
        <f t="shared" si="31"/>
        <v/>
      </c>
      <c r="E324" s="46" t="str">
        <f t="shared" si="32"/>
        <v/>
      </c>
      <c r="F324" s="3" t="str">
        <f t="shared" si="33"/>
        <v/>
      </c>
      <c r="G324" s="47" t="str">
        <f t="shared" si="34"/>
        <v/>
      </c>
      <c r="H324" s="44" t="str">
        <f>IF(AND(H318&lt;G$8,L$8=3),H318+1,"")</f>
        <v/>
      </c>
      <c r="I324" s="46" t="str">
        <f>IF(AND(H318&lt;G$8,L$8=3),IF(H324=G$8,K318,E$12-J324),"")</f>
        <v/>
      </c>
      <c r="J324" s="3" t="str">
        <f>IF(AND(H318&lt;G$8,L$8=3),TRUNC(K318*L$7),"")</f>
        <v/>
      </c>
      <c r="K324" s="47" t="str">
        <f>IF(AND(H318&lt;G$8,L$8=3),IF(H324=G$8,0,K318-I324),IF(K323&gt;0,K323,""))</f>
        <v/>
      </c>
      <c r="L324" s="48" t="str">
        <f t="shared" si="28"/>
        <v/>
      </c>
    </row>
    <row r="325" spans="2:12" x14ac:dyDescent="0.15">
      <c r="B325" s="49" t="str">
        <f t="shared" si="29"/>
        <v/>
      </c>
      <c r="C325" s="50" t="str">
        <f t="shared" si="30"/>
        <v/>
      </c>
      <c r="D325" s="49" t="str">
        <f t="shared" si="31"/>
        <v/>
      </c>
      <c r="E325" s="51" t="str">
        <f t="shared" si="32"/>
        <v/>
      </c>
      <c r="F325" s="11" t="str">
        <f t="shared" si="33"/>
        <v/>
      </c>
      <c r="G325" s="52" t="str">
        <f t="shared" si="34"/>
        <v/>
      </c>
      <c r="H325" s="49" t="str">
        <f>IF(AND(H319&lt;G$8,L$8=4),H319+1,"")</f>
        <v/>
      </c>
      <c r="I325" s="51" t="str">
        <f>IF(AND(H319&lt;G$8,L$8=4),IF(H325=G$8,K319,E$12-J325),"")</f>
        <v/>
      </c>
      <c r="J325" s="11" t="str">
        <f>IF(AND(H319&lt;G$8,L$8=4),TRUNC(K319*L$7),"")</f>
        <v/>
      </c>
      <c r="K325" s="52" t="str">
        <f>IF(AND(H319&lt;G$8,L$8=4),IF(H325=G$8,0,K319-I325),IF(K324&gt;0,K324,""))</f>
        <v/>
      </c>
      <c r="L325" s="53" t="str">
        <f t="shared" si="28"/>
        <v/>
      </c>
    </row>
    <row r="326" spans="2:12" x14ac:dyDescent="0.15">
      <c r="B326" s="54" t="str">
        <f t="shared" si="29"/>
        <v/>
      </c>
      <c r="C326" s="55" t="str">
        <f t="shared" si="30"/>
        <v/>
      </c>
      <c r="D326" s="54" t="str">
        <f t="shared" si="31"/>
        <v/>
      </c>
      <c r="E326" s="56" t="str">
        <f t="shared" si="32"/>
        <v/>
      </c>
      <c r="F326" s="10" t="str">
        <f t="shared" si="33"/>
        <v/>
      </c>
      <c r="G326" s="57" t="str">
        <f t="shared" si="34"/>
        <v/>
      </c>
      <c r="H326" s="54" t="str">
        <f>IF(AND(H320&lt;G$8,L$8=5),H320+1,"")</f>
        <v/>
      </c>
      <c r="I326" s="56" t="str">
        <f>IF(AND(H320&lt;G$8,L$8=5),IF(H326=G$8,K320,E$12-J326),"")</f>
        <v/>
      </c>
      <c r="J326" s="10" t="str">
        <f>IF(AND(H320&lt;G$8,L$8=5),TRUNC(K320*L$7),"")</f>
        <v/>
      </c>
      <c r="K326" s="57" t="str">
        <f>IF(AND(H320&lt;G$8,L$8=5),IF(H326=G$8,0,K320-I326),IF(K325&gt;0,K325,""))</f>
        <v/>
      </c>
      <c r="L326" s="58" t="str">
        <f t="shared" si="28"/>
        <v/>
      </c>
    </row>
    <row r="327" spans="2:12" x14ac:dyDescent="0.15">
      <c r="B327" s="44" t="str">
        <f t="shared" si="29"/>
        <v/>
      </c>
      <c r="C327" s="45" t="str">
        <f t="shared" si="30"/>
        <v/>
      </c>
      <c r="D327" s="44" t="str">
        <f t="shared" si="31"/>
        <v/>
      </c>
      <c r="E327" s="46" t="str">
        <f t="shared" si="32"/>
        <v/>
      </c>
      <c r="F327" s="3" t="str">
        <f t="shared" si="33"/>
        <v/>
      </c>
      <c r="G327" s="47" t="str">
        <f t="shared" si="34"/>
        <v/>
      </c>
      <c r="H327" s="44" t="str">
        <f>IF(AND(H321&lt;G$8,L$8=6),H321+1,"")</f>
        <v/>
      </c>
      <c r="I327" s="46" t="str">
        <f>IF(AND(H321&lt;G$8,L$8=6),IF(H327=G$8,K321,E$12-J327),"")</f>
        <v/>
      </c>
      <c r="J327" s="3" t="str">
        <f>IF(AND(H321&lt;G$8,L$8=6),TRUNC(K321*L$7),"")</f>
        <v/>
      </c>
      <c r="K327" s="47" t="str">
        <f>IF(AND(H321&lt;G$8,L$8=6),IF(H327=G$8,0,K321-I327),IF(K326&gt;0,K326,""))</f>
        <v/>
      </c>
      <c r="L327" s="48" t="str">
        <f t="shared" si="28"/>
        <v/>
      </c>
    </row>
    <row r="328" spans="2:12" x14ac:dyDescent="0.15">
      <c r="B328" s="44" t="str">
        <f t="shared" si="29"/>
        <v/>
      </c>
      <c r="C328" s="45" t="str">
        <f t="shared" si="30"/>
        <v/>
      </c>
      <c r="D328" s="44" t="str">
        <f t="shared" si="31"/>
        <v/>
      </c>
      <c r="E328" s="46" t="str">
        <f t="shared" si="32"/>
        <v/>
      </c>
      <c r="F328" s="3" t="str">
        <f t="shared" si="33"/>
        <v/>
      </c>
      <c r="G328" s="47" t="str">
        <f t="shared" si="34"/>
        <v/>
      </c>
      <c r="H328" s="44" t="str">
        <f>IF(AND(H322&lt;G$8,L$8=1),H322+1,"")</f>
        <v/>
      </c>
      <c r="I328" s="46" t="str">
        <f>IF(AND(H322&lt;G$8,L$8=1),IF(H328=G$8,K322,E$12-J328),"")</f>
        <v/>
      </c>
      <c r="J328" s="3" t="str">
        <f>IF(AND(H322&lt;G$8,L$8=1),TRUNC(K322*L$7),"")</f>
        <v/>
      </c>
      <c r="K328" s="47" t="str">
        <f>IF(AND(H322&lt;G$8,L$8=1),IF(H328=G$8,0,K322-I328),IF(K327&gt;0,K327,""))</f>
        <v/>
      </c>
      <c r="L328" s="48" t="str">
        <f t="shared" si="28"/>
        <v/>
      </c>
    </row>
    <row r="329" spans="2:12" x14ac:dyDescent="0.15">
      <c r="B329" s="44" t="str">
        <f t="shared" si="29"/>
        <v/>
      </c>
      <c r="C329" s="45" t="str">
        <f t="shared" si="30"/>
        <v/>
      </c>
      <c r="D329" s="44" t="str">
        <f t="shared" si="31"/>
        <v/>
      </c>
      <c r="E329" s="46" t="str">
        <f t="shared" si="32"/>
        <v/>
      </c>
      <c r="F329" s="3" t="str">
        <f t="shared" si="33"/>
        <v/>
      </c>
      <c r="G329" s="47" t="str">
        <f t="shared" si="34"/>
        <v/>
      </c>
      <c r="H329" s="44" t="str">
        <f>IF(AND(H323&lt;G$8,L$8=2),H323+1,"")</f>
        <v/>
      </c>
      <c r="I329" s="46" t="str">
        <f>IF(AND(H323&lt;G$8,L$8=2),IF(H329=G$8,K323,E$12-J329),"")</f>
        <v/>
      </c>
      <c r="J329" s="3" t="str">
        <f>IF(AND(H323&lt;G$8,L$8=2),TRUNC(K323*L$7),"")</f>
        <v/>
      </c>
      <c r="K329" s="47" t="str">
        <f>IF(AND(H323&lt;G$8,L$8=2),IF(H329=G$8,0,K323-I329),IF(K328&gt;0,K328,""))</f>
        <v/>
      </c>
      <c r="L329" s="48" t="str">
        <f t="shared" si="28"/>
        <v/>
      </c>
    </row>
    <row r="330" spans="2:12" x14ac:dyDescent="0.15">
      <c r="B330" s="49" t="str">
        <f t="shared" si="29"/>
        <v/>
      </c>
      <c r="C330" s="50" t="str">
        <f t="shared" si="30"/>
        <v/>
      </c>
      <c r="D330" s="49" t="str">
        <f t="shared" si="31"/>
        <v/>
      </c>
      <c r="E330" s="51" t="str">
        <f t="shared" si="32"/>
        <v/>
      </c>
      <c r="F330" s="11" t="str">
        <f t="shared" si="33"/>
        <v/>
      </c>
      <c r="G330" s="52" t="str">
        <f t="shared" si="34"/>
        <v/>
      </c>
      <c r="H330" s="49" t="str">
        <f>IF(AND(H324&lt;G$8,L$8=3),H324+1,"")</f>
        <v/>
      </c>
      <c r="I330" s="51" t="str">
        <f>IF(AND(H324&lt;G$8,L$8=3),IF(H330=G$8,K324,E$12-J330),"")</f>
        <v/>
      </c>
      <c r="J330" s="11" t="str">
        <f>IF(AND(H324&lt;G$8,L$8=3),TRUNC(K324*L$7),"")</f>
        <v/>
      </c>
      <c r="K330" s="52" t="str">
        <f>IF(AND(H324&lt;G$8,L$8=3),IF(H330=G$8,0,K324-I330),IF(K329&gt;0,K329,""))</f>
        <v/>
      </c>
      <c r="L330" s="53" t="str">
        <f t="shared" si="28"/>
        <v/>
      </c>
    </row>
    <row r="331" spans="2:12" x14ac:dyDescent="0.15">
      <c r="B331" s="54" t="str">
        <f t="shared" si="29"/>
        <v/>
      </c>
      <c r="C331" s="55" t="str">
        <f t="shared" si="30"/>
        <v/>
      </c>
      <c r="D331" s="54" t="str">
        <f t="shared" si="31"/>
        <v/>
      </c>
      <c r="E331" s="56" t="str">
        <f t="shared" si="32"/>
        <v/>
      </c>
      <c r="F331" s="10" t="str">
        <f t="shared" si="33"/>
        <v/>
      </c>
      <c r="G331" s="57" t="str">
        <f t="shared" si="34"/>
        <v/>
      </c>
      <c r="H331" s="54" t="str">
        <f>IF(AND(H325&lt;G$8,L$8=4),H325+1,"")</f>
        <v/>
      </c>
      <c r="I331" s="56" t="str">
        <f>IF(AND(H325&lt;G$8,L$8=4),IF(H331=G$8,K325,E$12-J331),"")</f>
        <v/>
      </c>
      <c r="J331" s="10" t="str">
        <f>IF(AND(H325&lt;G$8,L$8=4),TRUNC(K325*L$7),"")</f>
        <v/>
      </c>
      <c r="K331" s="57" t="str">
        <f>IF(AND(H325&lt;G$8,L$8=4),IF(H331=G$8,0,K325-I331),IF(K330&gt;0,K330,""))</f>
        <v/>
      </c>
      <c r="L331" s="58" t="str">
        <f t="shared" si="28"/>
        <v/>
      </c>
    </row>
    <row r="332" spans="2:12" x14ac:dyDescent="0.15">
      <c r="B332" s="44" t="str">
        <f t="shared" si="29"/>
        <v/>
      </c>
      <c r="C332" s="45" t="str">
        <f t="shared" si="30"/>
        <v/>
      </c>
      <c r="D332" s="44" t="str">
        <f t="shared" si="31"/>
        <v/>
      </c>
      <c r="E332" s="46" t="str">
        <f t="shared" si="32"/>
        <v/>
      </c>
      <c r="F332" s="3" t="str">
        <f t="shared" si="33"/>
        <v/>
      </c>
      <c r="G332" s="47" t="str">
        <f t="shared" si="34"/>
        <v/>
      </c>
      <c r="H332" s="44" t="str">
        <f>IF(AND(H326&lt;G$8,L$8=5),H326+1,"")</f>
        <v/>
      </c>
      <c r="I332" s="46" t="str">
        <f>IF(AND(H326&lt;G$8,L$8=5),IF(H332=G$8,K326,E$12-J332),"")</f>
        <v/>
      </c>
      <c r="J332" s="3" t="str">
        <f>IF(AND(H326&lt;G$8,L$8=5),TRUNC(K326*L$7),"")</f>
        <v/>
      </c>
      <c r="K332" s="47" t="str">
        <f>IF(AND(H326&lt;G$8,L$8=5),IF(H332=G$8,0,K326-I332),IF(K331&gt;0,K331,""))</f>
        <v/>
      </c>
      <c r="L332" s="48" t="str">
        <f t="shared" si="28"/>
        <v/>
      </c>
    </row>
    <row r="333" spans="2:12" x14ac:dyDescent="0.15">
      <c r="B333" s="44" t="str">
        <f t="shared" si="29"/>
        <v/>
      </c>
      <c r="C333" s="45" t="str">
        <f t="shared" si="30"/>
        <v/>
      </c>
      <c r="D333" s="44" t="str">
        <f t="shared" si="31"/>
        <v/>
      </c>
      <c r="E333" s="46" t="str">
        <f t="shared" si="32"/>
        <v/>
      </c>
      <c r="F333" s="3" t="str">
        <f t="shared" si="33"/>
        <v/>
      </c>
      <c r="G333" s="47" t="str">
        <f t="shared" si="34"/>
        <v/>
      </c>
      <c r="H333" s="44" t="str">
        <f>IF(AND(H327&lt;G$8,L$8=6),H327+1,"")</f>
        <v/>
      </c>
      <c r="I333" s="46" t="str">
        <f>IF(AND(H327&lt;G$8,L$8=6),IF(H333=G$8,K327,E$12-J333),"")</f>
        <v/>
      </c>
      <c r="J333" s="3" t="str">
        <f>IF(AND(H327&lt;G$8,L$8=6),TRUNC(K327*L$7),"")</f>
        <v/>
      </c>
      <c r="K333" s="47" t="str">
        <f>IF(AND(H327&lt;G$8,L$8=6),IF(H333=G$8,0,K327-I333),IF(K332&gt;0,K332,""))</f>
        <v/>
      </c>
      <c r="L333" s="48" t="str">
        <f t="shared" si="28"/>
        <v/>
      </c>
    </row>
    <row r="334" spans="2:12" x14ac:dyDescent="0.15">
      <c r="B334" s="44" t="str">
        <f t="shared" si="29"/>
        <v/>
      </c>
      <c r="C334" s="45" t="str">
        <f t="shared" si="30"/>
        <v/>
      </c>
      <c r="D334" s="44" t="str">
        <f t="shared" si="31"/>
        <v/>
      </c>
      <c r="E334" s="46" t="str">
        <f t="shared" si="32"/>
        <v/>
      </c>
      <c r="F334" s="3" t="str">
        <f t="shared" si="33"/>
        <v/>
      </c>
      <c r="G334" s="47" t="str">
        <f t="shared" si="34"/>
        <v/>
      </c>
      <c r="H334" s="44" t="str">
        <f>IF(AND(H328&lt;G$8,L$8=1),H328+1,"")</f>
        <v/>
      </c>
      <c r="I334" s="46" t="str">
        <f>IF(AND(H328&lt;G$8,L$8=1),IF(H334=G$8,K328,E$12-J334),"")</f>
        <v/>
      </c>
      <c r="J334" s="3" t="str">
        <f>IF(AND(H328&lt;G$8,L$8=1),TRUNC(K328*L$7),"")</f>
        <v/>
      </c>
      <c r="K334" s="47" t="str">
        <f>IF(AND(H328&lt;G$8,L$8=1),IF(H334=G$8,0,K328-I334),IF(K333&gt;0,K333,""))</f>
        <v/>
      </c>
      <c r="L334" s="48" t="str">
        <f t="shared" si="28"/>
        <v/>
      </c>
    </row>
    <row r="335" spans="2:12" x14ac:dyDescent="0.15">
      <c r="B335" s="49" t="str">
        <f t="shared" si="29"/>
        <v/>
      </c>
      <c r="C335" s="50" t="str">
        <f t="shared" si="30"/>
        <v/>
      </c>
      <c r="D335" s="49" t="str">
        <f t="shared" si="31"/>
        <v/>
      </c>
      <c r="E335" s="51" t="str">
        <f t="shared" si="32"/>
        <v/>
      </c>
      <c r="F335" s="11" t="str">
        <f t="shared" si="33"/>
        <v/>
      </c>
      <c r="G335" s="52" t="str">
        <f t="shared" si="34"/>
        <v/>
      </c>
      <c r="H335" s="49" t="str">
        <f>IF(AND(H329&lt;G$8,L$8=2),H329+1,"")</f>
        <v/>
      </c>
      <c r="I335" s="51" t="str">
        <f>IF(AND(H329&lt;G$8,L$8=2),IF(H335=G$8,K329,E$12-J335),"")</f>
        <v/>
      </c>
      <c r="J335" s="11" t="str">
        <f>IF(AND(H329&lt;G$8,L$8=2),TRUNC(K329*L$7),"")</f>
        <v/>
      </c>
      <c r="K335" s="52" t="str">
        <f>IF(AND(H329&lt;G$8,L$8=2),IF(H335=G$8,0,K329-I335),IF(K334&gt;0,K334,""))</f>
        <v/>
      </c>
      <c r="L335" s="53" t="str">
        <f t="shared" si="28"/>
        <v/>
      </c>
    </row>
    <row r="336" spans="2:12" x14ac:dyDescent="0.15">
      <c r="B336" s="54" t="str">
        <f t="shared" si="29"/>
        <v/>
      </c>
      <c r="C336" s="55" t="str">
        <f t="shared" si="30"/>
        <v/>
      </c>
      <c r="D336" s="54" t="str">
        <f t="shared" si="31"/>
        <v/>
      </c>
      <c r="E336" s="56" t="str">
        <f t="shared" si="32"/>
        <v/>
      </c>
      <c r="F336" s="10" t="str">
        <f t="shared" si="33"/>
        <v/>
      </c>
      <c r="G336" s="57" t="str">
        <f t="shared" si="34"/>
        <v/>
      </c>
      <c r="H336" s="54" t="str">
        <f>IF(AND(H330&lt;G$8,L$8=3),H330+1,"")</f>
        <v/>
      </c>
      <c r="I336" s="56" t="str">
        <f>IF(AND(H330&lt;G$8,L$8=3),IF(H336=G$8,K330,E$12-J336),"")</f>
        <v/>
      </c>
      <c r="J336" s="10" t="str">
        <f>IF(AND(H330&lt;G$8,L$8=3),TRUNC(K330*L$7),"")</f>
        <v/>
      </c>
      <c r="K336" s="57" t="str">
        <f>IF(AND(H330&lt;G$8,L$8=3),IF(H336=G$8,0,K330-I336),IF(K335&gt;0,K335,""))</f>
        <v/>
      </c>
      <c r="L336" s="58" t="str">
        <f t="shared" ref="L336:L375" si="35">IFERROR(G336+K336,G336)</f>
        <v/>
      </c>
    </row>
    <row r="337" spans="2:12" x14ac:dyDescent="0.15">
      <c r="B337" s="44" t="str">
        <f t="shared" ref="B337:B375" si="36">IF(D336&lt;G$7,IF(C336=12,B336+1,B336),"")</f>
        <v/>
      </c>
      <c r="C337" s="45" t="str">
        <f t="shared" ref="C337:C375" si="37">IF(D336&lt;G$7,IF(C336=12,1,C336+1),"")</f>
        <v/>
      </c>
      <c r="D337" s="44" t="str">
        <f t="shared" ref="D337:D375" si="38">IF(D336&lt;G$7,D336+1,"")</f>
        <v/>
      </c>
      <c r="E337" s="46" t="str">
        <f t="shared" ref="E337:E375" si="39">IF(D336&lt;G$7,IF(G$7-D337=0,G336,E$11-F337),"")</f>
        <v/>
      </c>
      <c r="F337" s="3" t="str">
        <f t="shared" ref="F337:F375" si="40">IF(D336&lt;G$7,TRUNC(G336*L$6),"")</f>
        <v/>
      </c>
      <c r="G337" s="47" t="str">
        <f t="shared" ref="G337:G375" si="41">IF(D336&lt;G$7,G336-E337,"")</f>
        <v/>
      </c>
      <c r="H337" s="44" t="str">
        <f>IF(AND(H331&lt;G$8,L$8=4),H331+1,"")</f>
        <v/>
      </c>
      <c r="I337" s="46" t="str">
        <f>IF(AND(H331&lt;G$8,L$8=4),IF(H337=G$8,K331,E$12-J337),"")</f>
        <v/>
      </c>
      <c r="J337" s="3" t="str">
        <f>IF(AND(H331&lt;G$8,L$8=4),TRUNC(K331*L$7),"")</f>
        <v/>
      </c>
      <c r="K337" s="47" t="str">
        <f>IF(AND(H331&lt;G$8,L$8=4),IF(H337=G$8,0,K331-I337),IF(K336&gt;0,K336,""))</f>
        <v/>
      </c>
      <c r="L337" s="48" t="str">
        <f t="shared" si="35"/>
        <v/>
      </c>
    </row>
    <row r="338" spans="2:12" x14ac:dyDescent="0.15">
      <c r="B338" s="44" t="str">
        <f t="shared" si="36"/>
        <v/>
      </c>
      <c r="C338" s="45" t="str">
        <f t="shared" si="37"/>
        <v/>
      </c>
      <c r="D338" s="44" t="str">
        <f t="shared" si="38"/>
        <v/>
      </c>
      <c r="E338" s="46" t="str">
        <f t="shared" si="39"/>
        <v/>
      </c>
      <c r="F338" s="3" t="str">
        <f t="shared" si="40"/>
        <v/>
      </c>
      <c r="G338" s="47" t="str">
        <f t="shared" si="41"/>
        <v/>
      </c>
      <c r="H338" s="44" t="str">
        <f>IF(AND(H332&lt;G$8,L$8=5),H332+1,"")</f>
        <v/>
      </c>
      <c r="I338" s="46" t="str">
        <f>IF(AND(H332&lt;G$8,L$8=5),IF(H338=G$8,K332,E$12-J338),"")</f>
        <v/>
      </c>
      <c r="J338" s="3" t="str">
        <f>IF(AND(H332&lt;G$8,L$8=5),TRUNC(K332*L$7),"")</f>
        <v/>
      </c>
      <c r="K338" s="47" t="str">
        <f>IF(AND(H332&lt;G$8,L$8=5),IF(H338=G$8,0,K332-I338),IF(K337&gt;0,K337,""))</f>
        <v/>
      </c>
      <c r="L338" s="48" t="str">
        <f t="shared" si="35"/>
        <v/>
      </c>
    </row>
    <row r="339" spans="2:12" x14ac:dyDescent="0.15">
      <c r="B339" s="44" t="str">
        <f t="shared" si="36"/>
        <v/>
      </c>
      <c r="C339" s="45" t="str">
        <f t="shared" si="37"/>
        <v/>
      </c>
      <c r="D339" s="44" t="str">
        <f t="shared" si="38"/>
        <v/>
      </c>
      <c r="E339" s="46" t="str">
        <f t="shared" si="39"/>
        <v/>
      </c>
      <c r="F339" s="3" t="str">
        <f t="shared" si="40"/>
        <v/>
      </c>
      <c r="G339" s="47" t="str">
        <f t="shared" si="41"/>
        <v/>
      </c>
      <c r="H339" s="44" t="str">
        <f>IF(AND(H333&lt;G$8,L$8=6),H333+1,"")</f>
        <v/>
      </c>
      <c r="I339" s="46" t="str">
        <f>IF(AND(H333&lt;G$8,L$8=6),IF(H339=G$8,K333,E$12-J339),"")</f>
        <v/>
      </c>
      <c r="J339" s="3" t="str">
        <f>IF(AND(H333&lt;G$8,L$8=6),TRUNC(K333*L$7),"")</f>
        <v/>
      </c>
      <c r="K339" s="47" t="str">
        <f>IF(AND(H333&lt;G$8,L$8=6),IF(H339=G$8,0,K333-I339),IF(K338&gt;0,K338,""))</f>
        <v/>
      </c>
      <c r="L339" s="48" t="str">
        <f t="shared" si="35"/>
        <v/>
      </c>
    </row>
    <row r="340" spans="2:12" x14ac:dyDescent="0.15">
      <c r="B340" s="49" t="str">
        <f t="shared" si="36"/>
        <v/>
      </c>
      <c r="C340" s="50" t="str">
        <f t="shared" si="37"/>
        <v/>
      </c>
      <c r="D340" s="49" t="str">
        <f t="shared" si="38"/>
        <v/>
      </c>
      <c r="E340" s="51" t="str">
        <f t="shared" si="39"/>
        <v/>
      </c>
      <c r="F340" s="11" t="str">
        <f t="shared" si="40"/>
        <v/>
      </c>
      <c r="G340" s="52" t="str">
        <f t="shared" si="41"/>
        <v/>
      </c>
      <c r="H340" s="49" t="str">
        <f>IF(AND(H334&lt;G$8,L$8=1),H334+1,"")</f>
        <v/>
      </c>
      <c r="I340" s="51" t="str">
        <f>IF(AND(H334&lt;G$8,L$8=1),IF(H340=G$8,K334,E$12-J340),"")</f>
        <v/>
      </c>
      <c r="J340" s="11" t="str">
        <f>IF(AND(H334&lt;G$8,L$8=1),TRUNC(K334*L$7),"")</f>
        <v/>
      </c>
      <c r="K340" s="52" t="str">
        <f>IF(AND(H334&lt;G$8,L$8=1),IF(H340=G$8,0,K334-I340),IF(K339&gt;0,K339,""))</f>
        <v/>
      </c>
      <c r="L340" s="53" t="str">
        <f t="shared" si="35"/>
        <v/>
      </c>
    </row>
    <row r="341" spans="2:12" x14ac:dyDescent="0.15">
      <c r="B341" s="54" t="str">
        <f t="shared" si="36"/>
        <v/>
      </c>
      <c r="C341" s="55" t="str">
        <f t="shared" si="37"/>
        <v/>
      </c>
      <c r="D341" s="54" t="str">
        <f t="shared" si="38"/>
        <v/>
      </c>
      <c r="E341" s="56" t="str">
        <f t="shared" si="39"/>
        <v/>
      </c>
      <c r="F341" s="10" t="str">
        <f t="shared" si="40"/>
        <v/>
      </c>
      <c r="G341" s="57" t="str">
        <f t="shared" si="41"/>
        <v/>
      </c>
      <c r="H341" s="54" t="str">
        <f>IF(AND(H335&lt;G$8,L$8=2),H335+1,"")</f>
        <v/>
      </c>
      <c r="I341" s="56" t="str">
        <f>IF(AND(H335&lt;G$8,L$8=2),IF(H341=G$8,K335,E$12-J341),"")</f>
        <v/>
      </c>
      <c r="J341" s="10" t="str">
        <f>IF(AND(H335&lt;G$8,L$8=2),TRUNC(K335*L$7),"")</f>
        <v/>
      </c>
      <c r="K341" s="57" t="str">
        <f>IF(AND(H335&lt;G$8,L$8=2),IF(H341=G$8,0,K335-I341),IF(K340&gt;0,K340,""))</f>
        <v/>
      </c>
      <c r="L341" s="58" t="str">
        <f t="shared" si="35"/>
        <v/>
      </c>
    </row>
    <row r="342" spans="2:12" x14ac:dyDescent="0.15">
      <c r="B342" s="44" t="str">
        <f t="shared" si="36"/>
        <v/>
      </c>
      <c r="C342" s="45" t="str">
        <f t="shared" si="37"/>
        <v/>
      </c>
      <c r="D342" s="44" t="str">
        <f t="shared" si="38"/>
        <v/>
      </c>
      <c r="E342" s="46" t="str">
        <f t="shared" si="39"/>
        <v/>
      </c>
      <c r="F342" s="3" t="str">
        <f t="shared" si="40"/>
        <v/>
      </c>
      <c r="G342" s="47" t="str">
        <f t="shared" si="41"/>
        <v/>
      </c>
      <c r="H342" s="44" t="str">
        <f>IF(AND(H336&lt;G$8,L$8=3),H336+1,"")</f>
        <v/>
      </c>
      <c r="I342" s="46" t="str">
        <f>IF(AND(H336&lt;G$8,L$8=3),IF(H342=G$8,K336,E$12-J342),"")</f>
        <v/>
      </c>
      <c r="J342" s="3" t="str">
        <f>IF(AND(H336&lt;G$8,L$8=3),TRUNC(K336*L$7),"")</f>
        <v/>
      </c>
      <c r="K342" s="47" t="str">
        <f>IF(AND(H336&lt;G$8,L$8=3),IF(H342=G$8,0,K336-I342),IF(K341&gt;0,K341,""))</f>
        <v/>
      </c>
      <c r="L342" s="48" t="str">
        <f t="shared" si="35"/>
        <v/>
      </c>
    </row>
    <row r="343" spans="2:12" x14ac:dyDescent="0.15">
      <c r="B343" s="44" t="str">
        <f t="shared" si="36"/>
        <v/>
      </c>
      <c r="C343" s="45" t="str">
        <f t="shared" si="37"/>
        <v/>
      </c>
      <c r="D343" s="44" t="str">
        <f t="shared" si="38"/>
        <v/>
      </c>
      <c r="E343" s="46" t="str">
        <f t="shared" si="39"/>
        <v/>
      </c>
      <c r="F343" s="3" t="str">
        <f t="shared" si="40"/>
        <v/>
      </c>
      <c r="G343" s="47" t="str">
        <f t="shared" si="41"/>
        <v/>
      </c>
      <c r="H343" s="44" t="str">
        <f>IF(AND(H337&lt;G$8,L$8=4),H337+1,"")</f>
        <v/>
      </c>
      <c r="I343" s="46" t="str">
        <f>IF(AND(H337&lt;G$8,L$8=4),IF(H343=G$8,K337,E$12-J343),"")</f>
        <v/>
      </c>
      <c r="J343" s="3" t="str">
        <f>IF(AND(H337&lt;G$8,L$8=4),TRUNC(K337*L$7),"")</f>
        <v/>
      </c>
      <c r="K343" s="47" t="str">
        <f>IF(AND(H337&lt;G$8,L$8=4),IF(H343=G$8,0,K337-I343),IF(K342&gt;0,K342,""))</f>
        <v/>
      </c>
      <c r="L343" s="48" t="str">
        <f t="shared" si="35"/>
        <v/>
      </c>
    </row>
    <row r="344" spans="2:12" x14ac:dyDescent="0.15">
      <c r="B344" s="44" t="str">
        <f t="shared" si="36"/>
        <v/>
      </c>
      <c r="C344" s="45" t="str">
        <f t="shared" si="37"/>
        <v/>
      </c>
      <c r="D344" s="44" t="str">
        <f t="shared" si="38"/>
        <v/>
      </c>
      <c r="E344" s="46" t="str">
        <f t="shared" si="39"/>
        <v/>
      </c>
      <c r="F344" s="3" t="str">
        <f t="shared" si="40"/>
        <v/>
      </c>
      <c r="G344" s="47" t="str">
        <f t="shared" si="41"/>
        <v/>
      </c>
      <c r="H344" s="44" t="str">
        <f>IF(AND(H338&lt;G$8,L$8=5),H338+1,"")</f>
        <v/>
      </c>
      <c r="I344" s="46" t="str">
        <f>IF(AND(H338&lt;G$8,L$8=5),IF(H344=G$8,K338,E$12-J344),"")</f>
        <v/>
      </c>
      <c r="J344" s="3" t="str">
        <f>IF(AND(H338&lt;G$8,L$8=5),TRUNC(K338*L$7),"")</f>
        <v/>
      </c>
      <c r="K344" s="47" t="str">
        <f>IF(AND(H338&lt;G$8,L$8=5),IF(H344=G$8,0,K338-I344),IF(K343&gt;0,K343,""))</f>
        <v/>
      </c>
      <c r="L344" s="48" t="str">
        <f t="shared" si="35"/>
        <v/>
      </c>
    </row>
    <row r="345" spans="2:12" x14ac:dyDescent="0.15">
      <c r="B345" s="49" t="str">
        <f t="shared" si="36"/>
        <v/>
      </c>
      <c r="C345" s="50" t="str">
        <f t="shared" si="37"/>
        <v/>
      </c>
      <c r="D345" s="49" t="str">
        <f t="shared" si="38"/>
        <v/>
      </c>
      <c r="E345" s="51" t="str">
        <f t="shared" si="39"/>
        <v/>
      </c>
      <c r="F345" s="11" t="str">
        <f t="shared" si="40"/>
        <v/>
      </c>
      <c r="G345" s="52" t="str">
        <f t="shared" si="41"/>
        <v/>
      </c>
      <c r="H345" s="49" t="str">
        <f>IF(AND(H339&lt;G$8,L$8=6),H339+1,"")</f>
        <v/>
      </c>
      <c r="I345" s="51" t="str">
        <f>IF(AND(H339&lt;G$8,L$8=6),IF(H345=G$8,K339,E$12-J345),"")</f>
        <v/>
      </c>
      <c r="J345" s="11" t="str">
        <f>IF(AND(H339&lt;G$8,L$8=6),TRUNC(K339*L$7),"")</f>
        <v/>
      </c>
      <c r="K345" s="52" t="str">
        <f>IF(AND(H339&lt;G$8,L$8=6),IF(H345=G$8,0,K339-I345),IF(K344&gt;0,K344,""))</f>
        <v/>
      </c>
      <c r="L345" s="53" t="str">
        <f t="shared" si="35"/>
        <v/>
      </c>
    </row>
    <row r="346" spans="2:12" x14ac:dyDescent="0.15">
      <c r="B346" s="54" t="str">
        <f t="shared" si="36"/>
        <v/>
      </c>
      <c r="C346" s="55" t="str">
        <f t="shared" si="37"/>
        <v/>
      </c>
      <c r="D346" s="54" t="str">
        <f t="shared" si="38"/>
        <v/>
      </c>
      <c r="E346" s="56" t="str">
        <f t="shared" si="39"/>
        <v/>
      </c>
      <c r="F346" s="10" t="str">
        <f t="shared" si="40"/>
        <v/>
      </c>
      <c r="G346" s="57" t="str">
        <f t="shared" si="41"/>
        <v/>
      </c>
      <c r="H346" s="54" t="str">
        <f>IF(AND(H340&lt;G$8,L$8=1),H340+1,"")</f>
        <v/>
      </c>
      <c r="I346" s="56" t="str">
        <f>IF(AND(H340&lt;G$8,L$8=1),IF(H346=G$8,K340,E$12-J346),"")</f>
        <v/>
      </c>
      <c r="J346" s="10" t="str">
        <f>IF(AND(H340&lt;G$8,L$8=1),TRUNC(K340*L$7),"")</f>
        <v/>
      </c>
      <c r="K346" s="57" t="str">
        <f>IF(AND(H340&lt;G$8,L$8=1),IF(H346=G$8,0,K340-I346),IF(K345&gt;0,K345,""))</f>
        <v/>
      </c>
      <c r="L346" s="58" t="str">
        <f t="shared" si="35"/>
        <v/>
      </c>
    </row>
    <row r="347" spans="2:12" x14ac:dyDescent="0.15">
      <c r="B347" s="44" t="str">
        <f t="shared" si="36"/>
        <v/>
      </c>
      <c r="C347" s="45" t="str">
        <f t="shared" si="37"/>
        <v/>
      </c>
      <c r="D347" s="44" t="str">
        <f t="shared" si="38"/>
        <v/>
      </c>
      <c r="E347" s="46" t="str">
        <f t="shared" si="39"/>
        <v/>
      </c>
      <c r="F347" s="3" t="str">
        <f t="shared" si="40"/>
        <v/>
      </c>
      <c r="G347" s="47" t="str">
        <f t="shared" si="41"/>
        <v/>
      </c>
      <c r="H347" s="44" t="str">
        <f>IF(AND(H341&lt;G$8,L$8=2),H341+1,"")</f>
        <v/>
      </c>
      <c r="I347" s="46" t="str">
        <f>IF(AND(H341&lt;G$8,L$8=2),IF(H347=G$8,K341,E$12-J347),"")</f>
        <v/>
      </c>
      <c r="J347" s="3" t="str">
        <f>IF(AND(H341&lt;G$8,L$8=2),TRUNC(K341*L$7),"")</f>
        <v/>
      </c>
      <c r="K347" s="47" t="str">
        <f>IF(AND(H341&lt;G$8,L$8=2),IF(H347=G$8,0,K341-I347),IF(K346&gt;0,K346,""))</f>
        <v/>
      </c>
      <c r="L347" s="48" t="str">
        <f t="shared" si="35"/>
        <v/>
      </c>
    </row>
    <row r="348" spans="2:12" x14ac:dyDescent="0.15">
      <c r="B348" s="44" t="str">
        <f t="shared" si="36"/>
        <v/>
      </c>
      <c r="C348" s="45" t="str">
        <f t="shared" si="37"/>
        <v/>
      </c>
      <c r="D348" s="44" t="str">
        <f t="shared" si="38"/>
        <v/>
      </c>
      <c r="E348" s="46" t="str">
        <f t="shared" si="39"/>
        <v/>
      </c>
      <c r="F348" s="3" t="str">
        <f t="shared" si="40"/>
        <v/>
      </c>
      <c r="G348" s="47" t="str">
        <f t="shared" si="41"/>
        <v/>
      </c>
      <c r="H348" s="44" t="str">
        <f>IF(AND(H342&lt;G$8,L$8=3),H342+1,"")</f>
        <v/>
      </c>
      <c r="I348" s="46" t="str">
        <f>IF(AND(H342&lt;G$8,L$8=3),IF(H348=G$8,K342,E$12-J348),"")</f>
        <v/>
      </c>
      <c r="J348" s="3" t="str">
        <f>IF(AND(H342&lt;G$8,L$8=3),TRUNC(K342*L$7),"")</f>
        <v/>
      </c>
      <c r="K348" s="47" t="str">
        <f>IF(AND(H342&lt;G$8,L$8=3),IF(H348=G$8,0,K342-I348),IF(K347&gt;0,K347,""))</f>
        <v/>
      </c>
      <c r="L348" s="48" t="str">
        <f t="shared" si="35"/>
        <v/>
      </c>
    </row>
    <row r="349" spans="2:12" x14ac:dyDescent="0.15">
      <c r="B349" s="44" t="str">
        <f t="shared" si="36"/>
        <v/>
      </c>
      <c r="C349" s="45" t="str">
        <f t="shared" si="37"/>
        <v/>
      </c>
      <c r="D349" s="44" t="str">
        <f t="shared" si="38"/>
        <v/>
      </c>
      <c r="E349" s="46" t="str">
        <f t="shared" si="39"/>
        <v/>
      </c>
      <c r="F349" s="3" t="str">
        <f t="shared" si="40"/>
        <v/>
      </c>
      <c r="G349" s="47" t="str">
        <f t="shared" si="41"/>
        <v/>
      </c>
      <c r="H349" s="44" t="str">
        <f>IF(AND(H343&lt;G$8,L$8=4),H343+1,"")</f>
        <v/>
      </c>
      <c r="I349" s="46" t="str">
        <f>IF(AND(H343&lt;G$8,L$8=4),IF(H349=G$8,K343,E$12-J349),"")</f>
        <v/>
      </c>
      <c r="J349" s="3" t="str">
        <f>IF(AND(H343&lt;G$8,L$8=4),TRUNC(K343*L$7),"")</f>
        <v/>
      </c>
      <c r="K349" s="47" t="str">
        <f>IF(AND(H343&lt;G$8,L$8=4),IF(H349=G$8,0,K343-I349),IF(K348&gt;0,K348,""))</f>
        <v/>
      </c>
      <c r="L349" s="48" t="str">
        <f t="shared" si="35"/>
        <v/>
      </c>
    </row>
    <row r="350" spans="2:12" x14ac:dyDescent="0.15">
      <c r="B350" s="49" t="str">
        <f t="shared" si="36"/>
        <v/>
      </c>
      <c r="C350" s="50" t="str">
        <f t="shared" si="37"/>
        <v/>
      </c>
      <c r="D350" s="49" t="str">
        <f t="shared" si="38"/>
        <v/>
      </c>
      <c r="E350" s="51" t="str">
        <f t="shared" si="39"/>
        <v/>
      </c>
      <c r="F350" s="11" t="str">
        <f t="shared" si="40"/>
        <v/>
      </c>
      <c r="G350" s="52" t="str">
        <f t="shared" si="41"/>
        <v/>
      </c>
      <c r="H350" s="49" t="str">
        <f>IF(AND(H344&lt;G$8,L$8=5),H344+1,"")</f>
        <v/>
      </c>
      <c r="I350" s="51" t="str">
        <f>IF(AND(H344&lt;G$8,L$8=5),IF(H350=G$8,K344,E$12-J350),"")</f>
        <v/>
      </c>
      <c r="J350" s="11" t="str">
        <f>IF(AND(H344&lt;G$8,L$8=5),TRUNC(K344*L$7),"")</f>
        <v/>
      </c>
      <c r="K350" s="52" t="str">
        <f>IF(AND(H344&lt;G$8,L$8=5),IF(H350=G$8,0,K344-I350),IF(K349&gt;0,K349,""))</f>
        <v/>
      </c>
      <c r="L350" s="53" t="str">
        <f t="shared" si="35"/>
        <v/>
      </c>
    </row>
    <row r="351" spans="2:12" x14ac:dyDescent="0.15">
      <c r="B351" s="54" t="str">
        <f t="shared" si="36"/>
        <v/>
      </c>
      <c r="C351" s="55" t="str">
        <f t="shared" si="37"/>
        <v/>
      </c>
      <c r="D351" s="54" t="str">
        <f t="shared" si="38"/>
        <v/>
      </c>
      <c r="E351" s="56" t="str">
        <f t="shared" si="39"/>
        <v/>
      </c>
      <c r="F351" s="10" t="str">
        <f t="shared" si="40"/>
        <v/>
      </c>
      <c r="G351" s="57" t="str">
        <f t="shared" si="41"/>
        <v/>
      </c>
      <c r="H351" s="54" t="str">
        <f>IF(AND(H345&lt;G$8,L$8=6),H345+1,"")</f>
        <v/>
      </c>
      <c r="I351" s="56" t="str">
        <f>IF(AND(H345&lt;G$8,L$8=6),IF(H351=G$8,K345,E$12-J351),"")</f>
        <v/>
      </c>
      <c r="J351" s="10" t="str">
        <f>IF(AND(H345&lt;G$8,L$8=6),TRUNC(K345*L$7),"")</f>
        <v/>
      </c>
      <c r="K351" s="57" t="str">
        <f>IF(AND(H345&lt;G$8,L$8=6),IF(H351=G$8,0,K345-I351),IF(K350&gt;0,K350,""))</f>
        <v/>
      </c>
      <c r="L351" s="58" t="str">
        <f t="shared" si="35"/>
        <v/>
      </c>
    </row>
    <row r="352" spans="2:12" x14ac:dyDescent="0.15">
      <c r="B352" s="44" t="str">
        <f t="shared" si="36"/>
        <v/>
      </c>
      <c r="C352" s="45" t="str">
        <f t="shared" si="37"/>
        <v/>
      </c>
      <c r="D352" s="44" t="str">
        <f t="shared" si="38"/>
        <v/>
      </c>
      <c r="E352" s="46" t="str">
        <f t="shared" si="39"/>
        <v/>
      </c>
      <c r="F352" s="3" t="str">
        <f t="shared" si="40"/>
        <v/>
      </c>
      <c r="G352" s="47" t="str">
        <f t="shared" si="41"/>
        <v/>
      </c>
      <c r="H352" s="44" t="str">
        <f>IF(AND(H346&lt;G$8,L$8=1),H346+1,"")</f>
        <v/>
      </c>
      <c r="I352" s="46" t="str">
        <f>IF(AND(H346&lt;G$8,L$8=1),IF(H352=G$8,K346,E$12-J352),"")</f>
        <v/>
      </c>
      <c r="J352" s="3" t="str">
        <f>IF(AND(H346&lt;G$8,L$8=1),TRUNC(K346*L$7),"")</f>
        <v/>
      </c>
      <c r="K352" s="47" t="str">
        <f>IF(AND(H346&lt;G$8,L$8=1),IF(H352=G$8,0,K346-I352),IF(K351&gt;0,K351,""))</f>
        <v/>
      </c>
      <c r="L352" s="48" t="str">
        <f t="shared" si="35"/>
        <v/>
      </c>
    </row>
    <row r="353" spans="2:12" x14ac:dyDescent="0.15">
      <c r="B353" s="44" t="str">
        <f t="shared" si="36"/>
        <v/>
      </c>
      <c r="C353" s="45" t="str">
        <f t="shared" si="37"/>
        <v/>
      </c>
      <c r="D353" s="44" t="str">
        <f t="shared" si="38"/>
        <v/>
      </c>
      <c r="E353" s="46" t="str">
        <f t="shared" si="39"/>
        <v/>
      </c>
      <c r="F353" s="3" t="str">
        <f t="shared" si="40"/>
        <v/>
      </c>
      <c r="G353" s="47" t="str">
        <f t="shared" si="41"/>
        <v/>
      </c>
      <c r="H353" s="44" t="str">
        <f>IF(AND(H347&lt;G$8,L$8=2),H347+1,"")</f>
        <v/>
      </c>
      <c r="I353" s="46" t="str">
        <f>IF(AND(H347&lt;G$8,L$8=2),IF(H353=G$8,K347,E$12-J353),"")</f>
        <v/>
      </c>
      <c r="J353" s="3" t="str">
        <f>IF(AND(H347&lt;G$8,L$8=2),TRUNC(K347*L$7),"")</f>
        <v/>
      </c>
      <c r="K353" s="47" t="str">
        <f>IF(AND(H347&lt;G$8,L$8=2),IF(H353=G$8,0,K347-I353),IF(K352&gt;0,K352,""))</f>
        <v/>
      </c>
      <c r="L353" s="48" t="str">
        <f t="shared" si="35"/>
        <v/>
      </c>
    </row>
    <row r="354" spans="2:12" x14ac:dyDescent="0.15">
      <c r="B354" s="44" t="str">
        <f t="shared" si="36"/>
        <v/>
      </c>
      <c r="C354" s="45" t="str">
        <f t="shared" si="37"/>
        <v/>
      </c>
      <c r="D354" s="44" t="str">
        <f t="shared" si="38"/>
        <v/>
      </c>
      <c r="E354" s="46" t="str">
        <f t="shared" si="39"/>
        <v/>
      </c>
      <c r="F354" s="3" t="str">
        <f t="shared" si="40"/>
        <v/>
      </c>
      <c r="G354" s="47" t="str">
        <f t="shared" si="41"/>
        <v/>
      </c>
      <c r="H354" s="44" t="str">
        <f>IF(AND(H348&lt;G$8,L$8=3),H348+1,"")</f>
        <v/>
      </c>
      <c r="I354" s="46" t="str">
        <f>IF(AND(H348&lt;G$8,L$8=3),IF(H354=G$8,K348,E$12-J354),"")</f>
        <v/>
      </c>
      <c r="J354" s="3" t="str">
        <f>IF(AND(H348&lt;G$8,L$8=3),TRUNC(K348*L$7),"")</f>
        <v/>
      </c>
      <c r="K354" s="47" t="str">
        <f>IF(AND(H348&lt;G$8,L$8=3),IF(H354=G$8,0,K348-I354),IF(K353&gt;0,K353,""))</f>
        <v/>
      </c>
      <c r="L354" s="48" t="str">
        <f t="shared" si="35"/>
        <v/>
      </c>
    </row>
    <row r="355" spans="2:12" x14ac:dyDescent="0.15">
      <c r="B355" s="49" t="str">
        <f t="shared" si="36"/>
        <v/>
      </c>
      <c r="C355" s="50" t="str">
        <f t="shared" si="37"/>
        <v/>
      </c>
      <c r="D355" s="49" t="str">
        <f t="shared" si="38"/>
        <v/>
      </c>
      <c r="E355" s="51" t="str">
        <f t="shared" si="39"/>
        <v/>
      </c>
      <c r="F355" s="11" t="str">
        <f t="shared" si="40"/>
        <v/>
      </c>
      <c r="G355" s="52" t="str">
        <f t="shared" si="41"/>
        <v/>
      </c>
      <c r="H355" s="49" t="str">
        <f>IF(AND(H349&lt;G$8,L$8=4),H349+1,"")</f>
        <v/>
      </c>
      <c r="I355" s="51" t="str">
        <f>IF(AND(H349&lt;G$8,L$8=4),IF(H355=G$8,K349,E$12-J355),"")</f>
        <v/>
      </c>
      <c r="J355" s="11" t="str">
        <f>IF(AND(H349&lt;G$8,L$8=4),TRUNC(K349*L$7),"")</f>
        <v/>
      </c>
      <c r="K355" s="52" t="str">
        <f>IF(AND(H349&lt;G$8,L$8=4),IF(H355=G$8,0,K349-I355),IF(K354&gt;0,K354,""))</f>
        <v/>
      </c>
      <c r="L355" s="53" t="str">
        <f t="shared" si="35"/>
        <v/>
      </c>
    </row>
    <row r="356" spans="2:12" x14ac:dyDescent="0.15">
      <c r="B356" s="54" t="str">
        <f t="shared" si="36"/>
        <v/>
      </c>
      <c r="C356" s="55" t="str">
        <f t="shared" si="37"/>
        <v/>
      </c>
      <c r="D356" s="54" t="str">
        <f t="shared" si="38"/>
        <v/>
      </c>
      <c r="E356" s="56" t="str">
        <f t="shared" si="39"/>
        <v/>
      </c>
      <c r="F356" s="10" t="str">
        <f t="shared" si="40"/>
        <v/>
      </c>
      <c r="G356" s="57" t="str">
        <f t="shared" si="41"/>
        <v/>
      </c>
      <c r="H356" s="54" t="str">
        <f>IF(AND(H350&lt;G$8,L$8=5),H350+1,"")</f>
        <v/>
      </c>
      <c r="I356" s="56" t="str">
        <f>IF(AND(H350&lt;G$8,L$8=5),IF(H356=G$8,K350,E$12-J356),"")</f>
        <v/>
      </c>
      <c r="J356" s="10" t="str">
        <f>IF(AND(H350&lt;G$8,L$8=5),TRUNC(K350*L$7),"")</f>
        <v/>
      </c>
      <c r="K356" s="57" t="str">
        <f>IF(AND(H350&lt;G$8,L$8=5),IF(H356=G$8,0,K350-I356),IF(K355&gt;0,K355,""))</f>
        <v/>
      </c>
      <c r="L356" s="58" t="str">
        <f t="shared" si="35"/>
        <v/>
      </c>
    </row>
    <row r="357" spans="2:12" x14ac:dyDescent="0.15">
      <c r="B357" s="44" t="str">
        <f t="shared" si="36"/>
        <v/>
      </c>
      <c r="C357" s="45" t="str">
        <f t="shared" si="37"/>
        <v/>
      </c>
      <c r="D357" s="44" t="str">
        <f t="shared" si="38"/>
        <v/>
      </c>
      <c r="E357" s="46" t="str">
        <f t="shared" si="39"/>
        <v/>
      </c>
      <c r="F357" s="3" t="str">
        <f t="shared" si="40"/>
        <v/>
      </c>
      <c r="G357" s="47" t="str">
        <f t="shared" si="41"/>
        <v/>
      </c>
      <c r="H357" s="44" t="str">
        <f>IF(AND(H351&lt;G$8,L$8=6),H351+1,"")</f>
        <v/>
      </c>
      <c r="I357" s="46" t="str">
        <f>IF(AND(H351&lt;G$8,L$8=6),IF(H357=G$8,K351,E$12-J357),"")</f>
        <v/>
      </c>
      <c r="J357" s="3" t="str">
        <f>IF(AND(H351&lt;G$8,L$8=6),TRUNC(K351*L$7),"")</f>
        <v/>
      </c>
      <c r="K357" s="47" t="str">
        <f>IF(AND(H351&lt;G$8,L$8=6),IF(H357=G$8,0,K351-I357),IF(K356&gt;0,K356,""))</f>
        <v/>
      </c>
      <c r="L357" s="48" t="str">
        <f t="shared" si="35"/>
        <v/>
      </c>
    </row>
    <row r="358" spans="2:12" x14ac:dyDescent="0.15">
      <c r="B358" s="44" t="str">
        <f t="shared" si="36"/>
        <v/>
      </c>
      <c r="C358" s="45" t="str">
        <f t="shared" si="37"/>
        <v/>
      </c>
      <c r="D358" s="44" t="str">
        <f t="shared" si="38"/>
        <v/>
      </c>
      <c r="E358" s="46" t="str">
        <f t="shared" si="39"/>
        <v/>
      </c>
      <c r="F358" s="3" t="str">
        <f t="shared" si="40"/>
        <v/>
      </c>
      <c r="G358" s="47" t="str">
        <f t="shared" si="41"/>
        <v/>
      </c>
      <c r="H358" s="44" t="str">
        <f>IF(AND(H352&lt;G$8,L$8=1),H352+1,"")</f>
        <v/>
      </c>
      <c r="I358" s="46" t="str">
        <f>IF(AND(H352&lt;G$8,L$8=1),IF(H358=G$8,K352,E$12-J358),"")</f>
        <v/>
      </c>
      <c r="J358" s="3" t="str">
        <f>IF(AND(H352&lt;G$8,L$8=1),TRUNC(K352*L$7),"")</f>
        <v/>
      </c>
      <c r="K358" s="47" t="str">
        <f>IF(AND(H352&lt;G$8,L$8=1),IF(H358=G$8,0,K352-I358),IF(K357&gt;0,K357,""))</f>
        <v/>
      </c>
      <c r="L358" s="48" t="str">
        <f t="shared" si="35"/>
        <v/>
      </c>
    </row>
    <row r="359" spans="2:12" x14ac:dyDescent="0.15">
      <c r="B359" s="44" t="str">
        <f t="shared" si="36"/>
        <v/>
      </c>
      <c r="C359" s="45" t="str">
        <f t="shared" si="37"/>
        <v/>
      </c>
      <c r="D359" s="44" t="str">
        <f t="shared" si="38"/>
        <v/>
      </c>
      <c r="E359" s="46" t="str">
        <f t="shared" si="39"/>
        <v/>
      </c>
      <c r="F359" s="3" t="str">
        <f t="shared" si="40"/>
        <v/>
      </c>
      <c r="G359" s="47" t="str">
        <f t="shared" si="41"/>
        <v/>
      </c>
      <c r="H359" s="44" t="str">
        <f>IF(AND(H353&lt;G$8,L$8=2),H353+1,"")</f>
        <v/>
      </c>
      <c r="I359" s="46" t="str">
        <f>IF(AND(H353&lt;G$8,L$8=2),IF(H359=G$8,K353,E$12-J359),"")</f>
        <v/>
      </c>
      <c r="J359" s="3" t="str">
        <f>IF(AND(H353&lt;G$8,L$8=2),TRUNC(K353*L$7),"")</f>
        <v/>
      </c>
      <c r="K359" s="47" t="str">
        <f>IF(AND(H353&lt;G$8,L$8=2),IF(H359=G$8,0,K353-I359),IF(K358&gt;0,K358,""))</f>
        <v/>
      </c>
      <c r="L359" s="48" t="str">
        <f t="shared" si="35"/>
        <v/>
      </c>
    </row>
    <row r="360" spans="2:12" x14ac:dyDescent="0.15">
      <c r="B360" s="49" t="str">
        <f t="shared" si="36"/>
        <v/>
      </c>
      <c r="C360" s="50" t="str">
        <f t="shared" si="37"/>
        <v/>
      </c>
      <c r="D360" s="49" t="str">
        <f t="shared" si="38"/>
        <v/>
      </c>
      <c r="E360" s="51" t="str">
        <f t="shared" si="39"/>
        <v/>
      </c>
      <c r="F360" s="11" t="str">
        <f t="shared" si="40"/>
        <v/>
      </c>
      <c r="G360" s="52" t="str">
        <f t="shared" si="41"/>
        <v/>
      </c>
      <c r="H360" s="49" t="str">
        <f>IF(AND(H354&lt;G$8,L$8=3),H354+1,"")</f>
        <v/>
      </c>
      <c r="I360" s="51" t="str">
        <f>IF(AND(H354&lt;G$8,L$8=3),IF(H360=G$8,K354,E$12-J360),"")</f>
        <v/>
      </c>
      <c r="J360" s="11" t="str">
        <f>IF(AND(H354&lt;G$8,L$8=3),TRUNC(K354*L$7),"")</f>
        <v/>
      </c>
      <c r="K360" s="52" t="str">
        <f>IF(AND(H354&lt;G$8,L$8=3),IF(H360=G$8,0,K354-I360),IF(K359&gt;0,K359,""))</f>
        <v/>
      </c>
      <c r="L360" s="53" t="str">
        <f t="shared" si="35"/>
        <v/>
      </c>
    </row>
    <row r="361" spans="2:12" x14ac:dyDescent="0.15">
      <c r="B361" s="54" t="str">
        <f t="shared" si="36"/>
        <v/>
      </c>
      <c r="C361" s="55" t="str">
        <f t="shared" si="37"/>
        <v/>
      </c>
      <c r="D361" s="54" t="str">
        <f t="shared" si="38"/>
        <v/>
      </c>
      <c r="E361" s="56" t="str">
        <f t="shared" si="39"/>
        <v/>
      </c>
      <c r="F361" s="10" t="str">
        <f t="shared" si="40"/>
        <v/>
      </c>
      <c r="G361" s="57" t="str">
        <f t="shared" si="41"/>
        <v/>
      </c>
      <c r="H361" s="54" t="str">
        <f>IF(AND(H355&lt;G$8,L$8=4),H355+1,"")</f>
        <v/>
      </c>
      <c r="I361" s="56" t="str">
        <f>IF(AND(H355&lt;G$8,L$8=4),IF(H361=G$8,K355,E$12-J361),"")</f>
        <v/>
      </c>
      <c r="J361" s="10" t="str">
        <f>IF(AND(H355&lt;G$8,L$8=4),TRUNC(K355*L$7),"")</f>
        <v/>
      </c>
      <c r="K361" s="57" t="str">
        <f>IF(AND(H355&lt;G$8,L$8=4),IF(H361=G$8,0,K355-I361),IF(K360&gt;0,K360,""))</f>
        <v/>
      </c>
      <c r="L361" s="58" t="str">
        <f t="shared" si="35"/>
        <v/>
      </c>
    </row>
    <row r="362" spans="2:12" x14ac:dyDescent="0.15">
      <c r="B362" s="44" t="str">
        <f t="shared" si="36"/>
        <v/>
      </c>
      <c r="C362" s="45" t="str">
        <f t="shared" si="37"/>
        <v/>
      </c>
      <c r="D362" s="44" t="str">
        <f t="shared" si="38"/>
        <v/>
      </c>
      <c r="E362" s="46" t="str">
        <f t="shared" si="39"/>
        <v/>
      </c>
      <c r="F362" s="3" t="str">
        <f t="shared" si="40"/>
        <v/>
      </c>
      <c r="G362" s="47" t="str">
        <f t="shared" si="41"/>
        <v/>
      </c>
      <c r="H362" s="44" t="str">
        <f>IF(AND(H356&lt;G$8,L$8=5),H356+1,"")</f>
        <v/>
      </c>
      <c r="I362" s="46" t="str">
        <f>IF(AND(H356&lt;G$8,L$8=5),IF(H362=G$8,K356,E$12-J362),"")</f>
        <v/>
      </c>
      <c r="J362" s="3" t="str">
        <f>IF(AND(H356&lt;G$8,L$8=5),TRUNC(K356*L$7),"")</f>
        <v/>
      </c>
      <c r="K362" s="47" t="str">
        <f>IF(AND(H356&lt;G$8,L$8=5),IF(H362=G$8,0,K356-I362),IF(K361&gt;0,K361,""))</f>
        <v/>
      </c>
      <c r="L362" s="48" t="str">
        <f t="shared" si="35"/>
        <v/>
      </c>
    </row>
    <row r="363" spans="2:12" x14ac:dyDescent="0.15">
      <c r="B363" s="44" t="str">
        <f t="shared" si="36"/>
        <v/>
      </c>
      <c r="C363" s="45" t="str">
        <f t="shared" si="37"/>
        <v/>
      </c>
      <c r="D363" s="44" t="str">
        <f t="shared" si="38"/>
        <v/>
      </c>
      <c r="E363" s="46" t="str">
        <f t="shared" si="39"/>
        <v/>
      </c>
      <c r="F363" s="3" t="str">
        <f t="shared" si="40"/>
        <v/>
      </c>
      <c r="G363" s="47" t="str">
        <f t="shared" si="41"/>
        <v/>
      </c>
      <c r="H363" s="44" t="str">
        <f>IF(AND(H357&lt;G$8,L$8=6),H357+1,"")</f>
        <v/>
      </c>
      <c r="I363" s="46" t="str">
        <f>IF(AND(H357&lt;G$8,L$8=6),IF(H363=G$8,K357,E$12-J363),"")</f>
        <v/>
      </c>
      <c r="J363" s="3" t="str">
        <f>IF(AND(H357&lt;G$8,L$8=6),TRUNC(K357*L$7),"")</f>
        <v/>
      </c>
      <c r="K363" s="47" t="str">
        <f>IF(AND(H357&lt;G$8,L$8=6),IF(H363=G$8,0,K357-I363),IF(K362&gt;0,K362,""))</f>
        <v/>
      </c>
      <c r="L363" s="48" t="str">
        <f t="shared" si="35"/>
        <v/>
      </c>
    </row>
    <row r="364" spans="2:12" x14ac:dyDescent="0.15">
      <c r="B364" s="44" t="str">
        <f t="shared" si="36"/>
        <v/>
      </c>
      <c r="C364" s="45" t="str">
        <f t="shared" si="37"/>
        <v/>
      </c>
      <c r="D364" s="44" t="str">
        <f t="shared" si="38"/>
        <v/>
      </c>
      <c r="E364" s="46" t="str">
        <f t="shared" si="39"/>
        <v/>
      </c>
      <c r="F364" s="3" t="str">
        <f t="shared" si="40"/>
        <v/>
      </c>
      <c r="G364" s="47" t="str">
        <f t="shared" si="41"/>
        <v/>
      </c>
      <c r="H364" s="44" t="str">
        <f>IF(AND(H358&lt;G$8,L$8=1),H358+1,"")</f>
        <v/>
      </c>
      <c r="I364" s="46" t="str">
        <f>IF(AND(H358&lt;G$8,L$8=1),IF(H364=G$8,K358,E$12-J364),"")</f>
        <v/>
      </c>
      <c r="J364" s="3" t="str">
        <f>IF(AND(H358&lt;G$8,L$8=1),TRUNC(K358*L$7),"")</f>
        <v/>
      </c>
      <c r="K364" s="47" t="str">
        <f>IF(AND(H358&lt;G$8,L$8=1),IF(H364=G$8,0,K358-I364),IF(K363&gt;0,K363,""))</f>
        <v/>
      </c>
      <c r="L364" s="48" t="str">
        <f t="shared" si="35"/>
        <v/>
      </c>
    </row>
    <row r="365" spans="2:12" x14ac:dyDescent="0.15">
      <c r="B365" s="49" t="str">
        <f t="shared" si="36"/>
        <v/>
      </c>
      <c r="C365" s="50" t="str">
        <f t="shared" si="37"/>
        <v/>
      </c>
      <c r="D365" s="49" t="str">
        <f t="shared" si="38"/>
        <v/>
      </c>
      <c r="E365" s="51" t="str">
        <f t="shared" si="39"/>
        <v/>
      </c>
      <c r="F365" s="11" t="str">
        <f t="shared" si="40"/>
        <v/>
      </c>
      <c r="G365" s="52" t="str">
        <f t="shared" si="41"/>
        <v/>
      </c>
      <c r="H365" s="49" t="str">
        <f>IF(AND(H359&lt;G$8,L$8=2),H359+1,"")</f>
        <v/>
      </c>
      <c r="I365" s="51" t="str">
        <f>IF(AND(H359&lt;G$8,L$8=2),IF(H365=G$8,K359,E$12-J365),"")</f>
        <v/>
      </c>
      <c r="J365" s="11" t="str">
        <f>IF(AND(H359&lt;G$8,L$8=2),TRUNC(K359*L$7),"")</f>
        <v/>
      </c>
      <c r="K365" s="52" t="str">
        <f>IF(AND(H359&lt;G$8,L$8=2),IF(H365=G$8,0,K359-I365),IF(K364&gt;0,K364,""))</f>
        <v/>
      </c>
      <c r="L365" s="53" t="str">
        <f t="shared" si="35"/>
        <v/>
      </c>
    </row>
    <row r="366" spans="2:12" x14ac:dyDescent="0.15">
      <c r="B366" s="54" t="str">
        <f t="shared" si="36"/>
        <v/>
      </c>
      <c r="C366" s="55" t="str">
        <f t="shared" si="37"/>
        <v/>
      </c>
      <c r="D366" s="54" t="str">
        <f t="shared" si="38"/>
        <v/>
      </c>
      <c r="E366" s="56" t="str">
        <f t="shared" si="39"/>
        <v/>
      </c>
      <c r="F366" s="10" t="str">
        <f t="shared" si="40"/>
        <v/>
      </c>
      <c r="G366" s="57" t="str">
        <f t="shared" si="41"/>
        <v/>
      </c>
      <c r="H366" s="54" t="str">
        <f>IF(AND(H360&lt;G$8,L$8=3),H360+1,"")</f>
        <v/>
      </c>
      <c r="I366" s="56" t="str">
        <f>IF(AND(H360&lt;G$8,L$8=3),IF(H366=G$8,K360,E$12-J366),"")</f>
        <v/>
      </c>
      <c r="J366" s="10" t="str">
        <f>IF(AND(H360&lt;G$8,L$8=3),TRUNC(K360*L$7),"")</f>
        <v/>
      </c>
      <c r="K366" s="57" t="str">
        <f>IF(AND(H360&lt;G$8,L$8=3),IF(H366=G$8,0,K360-I366),IF(K365&gt;0,K365,""))</f>
        <v/>
      </c>
      <c r="L366" s="58" t="str">
        <f t="shared" si="35"/>
        <v/>
      </c>
    </row>
    <row r="367" spans="2:12" x14ac:dyDescent="0.15">
      <c r="B367" s="44" t="str">
        <f t="shared" si="36"/>
        <v/>
      </c>
      <c r="C367" s="45" t="str">
        <f t="shared" si="37"/>
        <v/>
      </c>
      <c r="D367" s="44" t="str">
        <f t="shared" si="38"/>
        <v/>
      </c>
      <c r="E367" s="46" t="str">
        <f t="shared" si="39"/>
        <v/>
      </c>
      <c r="F367" s="3" t="str">
        <f t="shared" si="40"/>
        <v/>
      </c>
      <c r="G367" s="47" t="str">
        <f t="shared" si="41"/>
        <v/>
      </c>
      <c r="H367" s="44" t="str">
        <f>IF(AND(H361&lt;G$8,L$8=4),H361+1,"")</f>
        <v/>
      </c>
      <c r="I367" s="46" t="str">
        <f>IF(AND(H361&lt;G$8,L$8=4),IF(H367=G$8,K361,E$12-J367),"")</f>
        <v/>
      </c>
      <c r="J367" s="3" t="str">
        <f>IF(AND(H361&lt;G$8,L$8=4),TRUNC(K361*L$7),"")</f>
        <v/>
      </c>
      <c r="K367" s="47" t="str">
        <f>IF(AND(H361&lt;G$8,L$8=4),IF(H367=G$8,0,K361-I367),IF(K366&gt;0,K366,""))</f>
        <v/>
      </c>
      <c r="L367" s="48" t="str">
        <f t="shared" si="35"/>
        <v/>
      </c>
    </row>
    <row r="368" spans="2:12" x14ac:dyDescent="0.15">
      <c r="B368" s="44" t="str">
        <f t="shared" si="36"/>
        <v/>
      </c>
      <c r="C368" s="45" t="str">
        <f t="shared" si="37"/>
        <v/>
      </c>
      <c r="D368" s="44" t="str">
        <f t="shared" si="38"/>
        <v/>
      </c>
      <c r="E368" s="46" t="str">
        <f t="shared" si="39"/>
        <v/>
      </c>
      <c r="F368" s="3" t="str">
        <f t="shared" si="40"/>
        <v/>
      </c>
      <c r="G368" s="47" t="str">
        <f t="shared" si="41"/>
        <v/>
      </c>
      <c r="H368" s="44" t="str">
        <f>IF(AND(H362&lt;G$8,L$8=5),H362+1,"")</f>
        <v/>
      </c>
      <c r="I368" s="46" t="str">
        <f>IF(AND(H362&lt;G$8,L$8=5),IF(H368=G$8,K362,E$12-J368),"")</f>
        <v/>
      </c>
      <c r="J368" s="3" t="str">
        <f>IF(AND(H362&lt;G$8,L$8=5),TRUNC(K362*L$7),"")</f>
        <v/>
      </c>
      <c r="K368" s="47" t="str">
        <f>IF(AND(H362&lt;G$8,L$8=5),IF(H368=G$8,0,K362-I368),IF(K367&gt;0,K367,""))</f>
        <v/>
      </c>
      <c r="L368" s="48" t="str">
        <f t="shared" si="35"/>
        <v/>
      </c>
    </row>
    <row r="369" spans="2:12" x14ac:dyDescent="0.15">
      <c r="B369" s="44" t="str">
        <f t="shared" si="36"/>
        <v/>
      </c>
      <c r="C369" s="45" t="str">
        <f t="shared" si="37"/>
        <v/>
      </c>
      <c r="D369" s="44" t="str">
        <f t="shared" si="38"/>
        <v/>
      </c>
      <c r="E369" s="46" t="str">
        <f t="shared" si="39"/>
        <v/>
      </c>
      <c r="F369" s="3" t="str">
        <f t="shared" si="40"/>
        <v/>
      </c>
      <c r="G369" s="47" t="str">
        <f t="shared" si="41"/>
        <v/>
      </c>
      <c r="H369" s="44" t="str">
        <f>IF(AND(H363&lt;G$8,L$8=6),H363+1,"")</f>
        <v/>
      </c>
      <c r="I369" s="46" t="str">
        <f>IF(AND(H363&lt;G$8,L$8=6),IF(H369=G$8,K363,E$12-J369),"")</f>
        <v/>
      </c>
      <c r="J369" s="3" t="str">
        <f>IF(AND(H363&lt;G$8,L$8=6),TRUNC(K363*L$7),"")</f>
        <v/>
      </c>
      <c r="K369" s="47" t="str">
        <f>IF(AND(H363&lt;G$8,L$8=6),IF(H369=G$8,0,K363-I369),IF(K368&gt;0,K368,""))</f>
        <v/>
      </c>
      <c r="L369" s="48" t="str">
        <f t="shared" si="35"/>
        <v/>
      </c>
    </row>
    <row r="370" spans="2:12" x14ac:dyDescent="0.15">
      <c r="B370" s="49" t="str">
        <f t="shared" si="36"/>
        <v/>
      </c>
      <c r="C370" s="50" t="str">
        <f t="shared" si="37"/>
        <v/>
      </c>
      <c r="D370" s="49" t="str">
        <f t="shared" si="38"/>
        <v/>
      </c>
      <c r="E370" s="51" t="str">
        <f t="shared" si="39"/>
        <v/>
      </c>
      <c r="F370" s="11" t="str">
        <f t="shared" si="40"/>
        <v/>
      </c>
      <c r="G370" s="52" t="str">
        <f t="shared" si="41"/>
        <v/>
      </c>
      <c r="H370" s="49" t="str">
        <f>IF(AND(H364&lt;G$8,L$8=1),H364+1,"")</f>
        <v/>
      </c>
      <c r="I370" s="51" t="str">
        <f>IF(AND(H364&lt;G$8,L$8=1),IF(H370=G$8,K364,E$12-J370),"")</f>
        <v/>
      </c>
      <c r="J370" s="11" t="str">
        <f>IF(AND(H364&lt;G$8,L$8=1),TRUNC(K364*L$7),"")</f>
        <v/>
      </c>
      <c r="K370" s="52" t="str">
        <f>IF(AND(H364&lt;G$8,L$8=1),IF(H370=G$8,0,K364-I370),IF(K369&gt;0,K369,""))</f>
        <v/>
      </c>
      <c r="L370" s="53" t="str">
        <f t="shared" si="35"/>
        <v/>
      </c>
    </row>
    <row r="371" spans="2:12" x14ac:dyDescent="0.15">
      <c r="B371" s="54" t="str">
        <f t="shared" si="36"/>
        <v/>
      </c>
      <c r="C371" s="55" t="str">
        <f t="shared" si="37"/>
        <v/>
      </c>
      <c r="D371" s="54" t="str">
        <f t="shared" si="38"/>
        <v/>
      </c>
      <c r="E371" s="56" t="str">
        <f t="shared" si="39"/>
        <v/>
      </c>
      <c r="F371" s="10" t="str">
        <f t="shared" si="40"/>
        <v/>
      </c>
      <c r="G371" s="57" t="str">
        <f t="shared" si="41"/>
        <v/>
      </c>
      <c r="H371" s="54" t="str">
        <f>IF(AND(H365&lt;G$8,L$8=2),H365+1,"")</f>
        <v/>
      </c>
      <c r="I371" s="56" t="str">
        <f>IF(AND(H365&lt;G$8,L$8=2),IF(H371=G$8,K365,E$12-J371),"")</f>
        <v/>
      </c>
      <c r="J371" s="10" t="str">
        <f>IF(AND(H365&lt;G$8,L$8=2),TRUNC(K365*L$7),"")</f>
        <v/>
      </c>
      <c r="K371" s="57" t="str">
        <f>IF(AND(H365&lt;G$8,L$8=2),IF(H371=G$8,0,K365-I371),IF(K370&gt;0,K370,""))</f>
        <v/>
      </c>
      <c r="L371" s="58" t="str">
        <f t="shared" si="35"/>
        <v/>
      </c>
    </row>
    <row r="372" spans="2:12" x14ac:dyDescent="0.15">
      <c r="B372" s="44" t="str">
        <f t="shared" si="36"/>
        <v/>
      </c>
      <c r="C372" s="45" t="str">
        <f t="shared" si="37"/>
        <v/>
      </c>
      <c r="D372" s="44" t="str">
        <f t="shared" si="38"/>
        <v/>
      </c>
      <c r="E372" s="46" t="str">
        <f t="shared" si="39"/>
        <v/>
      </c>
      <c r="F372" s="3" t="str">
        <f t="shared" si="40"/>
        <v/>
      </c>
      <c r="G372" s="47" t="str">
        <f t="shared" si="41"/>
        <v/>
      </c>
      <c r="H372" s="44" t="str">
        <f>IF(AND(H366&lt;G$8,L$8=3),H366+1,"")</f>
        <v/>
      </c>
      <c r="I372" s="46" t="str">
        <f>IF(AND(H366&lt;G$8,L$8=3),IF(H372=G$8,K366,E$12-J372),"")</f>
        <v/>
      </c>
      <c r="J372" s="3" t="str">
        <f>IF(AND(H366&lt;G$8,L$8=3),TRUNC(K366*L$7),"")</f>
        <v/>
      </c>
      <c r="K372" s="47" t="str">
        <f>IF(AND(H366&lt;G$8,L$8=3),IF(H372=G$8,0,K366-I372),IF(K371&gt;0,K371,""))</f>
        <v/>
      </c>
      <c r="L372" s="48" t="str">
        <f t="shared" si="35"/>
        <v/>
      </c>
    </row>
    <row r="373" spans="2:12" x14ac:dyDescent="0.15">
      <c r="B373" s="44" t="str">
        <f t="shared" si="36"/>
        <v/>
      </c>
      <c r="C373" s="45" t="str">
        <f t="shared" si="37"/>
        <v/>
      </c>
      <c r="D373" s="44" t="str">
        <f t="shared" si="38"/>
        <v/>
      </c>
      <c r="E373" s="46" t="str">
        <f t="shared" si="39"/>
        <v/>
      </c>
      <c r="F373" s="3" t="str">
        <f t="shared" si="40"/>
        <v/>
      </c>
      <c r="G373" s="47" t="str">
        <f t="shared" si="41"/>
        <v/>
      </c>
      <c r="H373" s="44" t="str">
        <f>IF(AND(H367&lt;G$8,L$8=4),H367+1,"")</f>
        <v/>
      </c>
      <c r="I373" s="46" t="str">
        <f>IF(AND(H367&lt;G$8,L$8=4),IF(H373=G$8,K367,E$12-J373),"")</f>
        <v/>
      </c>
      <c r="J373" s="3" t="str">
        <f>IF(AND(H367&lt;G$8,L$8=4),TRUNC(K367*L$7),"")</f>
        <v/>
      </c>
      <c r="K373" s="47" t="str">
        <f>IF(AND(H367&lt;G$8,L$8=4),IF(H373=G$8,0,K367-I373),IF(K372&gt;0,K372,""))</f>
        <v/>
      </c>
      <c r="L373" s="48" t="str">
        <f t="shared" si="35"/>
        <v/>
      </c>
    </row>
    <row r="374" spans="2:12" x14ac:dyDescent="0.15">
      <c r="B374" s="44" t="str">
        <f t="shared" si="36"/>
        <v/>
      </c>
      <c r="C374" s="45" t="str">
        <f t="shared" si="37"/>
        <v/>
      </c>
      <c r="D374" s="44" t="str">
        <f t="shared" si="38"/>
        <v/>
      </c>
      <c r="E374" s="46" t="str">
        <f t="shared" si="39"/>
        <v/>
      </c>
      <c r="F374" s="3" t="str">
        <f t="shared" si="40"/>
        <v/>
      </c>
      <c r="G374" s="47" t="str">
        <f t="shared" si="41"/>
        <v/>
      </c>
      <c r="H374" s="44" t="str">
        <f>IF(AND(H368&lt;G$8,L$8=5),H368+1,"")</f>
        <v/>
      </c>
      <c r="I374" s="46" t="str">
        <f>IF(AND(H368&lt;G$8,L$8=5),IF(H374=G$8,K368,E$12-J374),"")</f>
        <v/>
      </c>
      <c r="J374" s="3" t="str">
        <f>IF(AND(H368&lt;G$8,L$8=5),TRUNC(K368*L$7),"")</f>
        <v/>
      </c>
      <c r="K374" s="47" t="str">
        <f>IF(AND(H368&lt;G$8,L$8=5),IF(H374=G$8,0,K368-I374),IF(K373&gt;0,K373,""))</f>
        <v/>
      </c>
      <c r="L374" s="48" t="str">
        <f t="shared" si="35"/>
        <v/>
      </c>
    </row>
    <row r="375" spans="2:12" ht="12.75" thickBot="1" x14ac:dyDescent="0.2">
      <c r="B375" s="59" t="str">
        <f t="shared" si="36"/>
        <v/>
      </c>
      <c r="C375" s="60" t="str">
        <f t="shared" si="37"/>
        <v/>
      </c>
      <c r="D375" s="59" t="str">
        <f t="shared" si="38"/>
        <v/>
      </c>
      <c r="E375" s="61" t="str">
        <f t="shared" si="39"/>
        <v/>
      </c>
      <c r="F375" s="4" t="str">
        <f t="shared" si="40"/>
        <v/>
      </c>
      <c r="G375" s="62" t="str">
        <f t="shared" si="41"/>
        <v/>
      </c>
      <c r="H375" s="59" t="str">
        <f>IF(AND(H369&lt;G$8,L$8=6),H369+1,"")</f>
        <v/>
      </c>
      <c r="I375" s="61" t="str">
        <f>IF(AND(H369&lt;G$8,L$8=6),IF(H375=G$8,K369,E$12-J375),"")</f>
        <v/>
      </c>
      <c r="J375" s="4" t="str">
        <f>IF(AND(H369&lt;G$8,L$8=6),TRUNC(K369*L$7),"")</f>
        <v/>
      </c>
      <c r="K375" s="62" t="str">
        <f>IF(AND(H369&lt;G$8,L$8=6),IF(H375=G$8,0,K369-I375),IF(K374&gt;0,K374,""))</f>
        <v/>
      </c>
      <c r="L375" s="63" t="str">
        <f t="shared" si="35"/>
        <v/>
      </c>
    </row>
    <row r="382" spans="2:12" ht="12" customHeight="1" x14ac:dyDescent="0.15"/>
    <row r="383" spans="2:12" ht="12" customHeight="1" x14ac:dyDescent="0.15"/>
    <row r="384" spans="2:12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3" spans="5:12" ht="15" hidden="1" thickBot="1" x14ac:dyDescent="0.2">
      <c r="E403" s="7" t="s">
        <v>23</v>
      </c>
      <c r="F403" s="8"/>
      <c r="G403" s="8" t="s">
        <v>41</v>
      </c>
      <c r="H403" s="8" t="s">
        <v>42</v>
      </c>
      <c r="I403" s="8" t="s">
        <v>43</v>
      </c>
      <c r="J403" s="8" t="s">
        <v>24</v>
      </c>
      <c r="K403" s="8" t="s">
        <v>25</v>
      </c>
      <c r="L403" s="9" t="s">
        <v>26</v>
      </c>
    </row>
    <row r="404" spans="5:12" ht="14.25" hidden="1" x14ac:dyDescent="0.15">
      <c r="E404" s="67" t="s">
        <v>37</v>
      </c>
      <c r="F404" s="70"/>
      <c r="G404" s="70">
        <v>1500000</v>
      </c>
      <c r="H404" s="70">
        <v>72</v>
      </c>
      <c r="I404" s="70">
        <v>12</v>
      </c>
      <c r="J404" s="6">
        <v>1.32E-2</v>
      </c>
      <c r="K404" s="77">
        <f t="shared" ref="K404:K413" si="42">ROUNDDOWN(J404/12,6)</f>
        <v>1.1000000000000001E-3</v>
      </c>
      <c r="L404" s="78">
        <f>K404*6</f>
        <v>6.6E-3</v>
      </c>
    </row>
    <row r="405" spans="5:12" ht="14.25" hidden="1" x14ac:dyDescent="0.15">
      <c r="E405" s="68" t="s">
        <v>38</v>
      </c>
      <c r="F405" s="70"/>
      <c r="G405" s="70">
        <v>3000000</v>
      </c>
      <c r="H405" s="70">
        <v>240</v>
      </c>
      <c r="I405" s="70">
        <v>40</v>
      </c>
      <c r="J405" s="6">
        <v>1.32E-2</v>
      </c>
      <c r="K405" s="77">
        <f t="shared" si="42"/>
        <v>1.1000000000000001E-3</v>
      </c>
      <c r="L405" s="78">
        <f t="shared" ref="L405:L419" si="43">K405*6</f>
        <v>6.6E-3</v>
      </c>
    </row>
    <row r="406" spans="5:12" ht="14.25" hidden="1" x14ac:dyDescent="0.15">
      <c r="E406" s="68" t="s">
        <v>39</v>
      </c>
      <c r="F406" s="70"/>
      <c r="G406" s="70">
        <v>2000000</v>
      </c>
      <c r="H406" s="70">
        <v>120</v>
      </c>
      <c r="I406" s="70">
        <v>20</v>
      </c>
      <c r="J406" s="6">
        <v>1.32E-2</v>
      </c>
      <c r="K406" s="77">
        <f t="shared" si="42"/>
        <v>1.1000000000000001E-3</v>
      </c>
      <c r="L406" s="78">
        <f t="shared" si="43"/>
        <v>6.6E-3</v>
      </c>
    </row>
    <row r="407" spans="5:12" ht="14.25" hidden="1" x14ac:dyDescent="0.15">
      <c r="E407" s="68" t="s">
        <v>40</v>
      </c>
      <c r="F407" s="71"/>
      <c r="G407" s="71">
        <v>1500000</v>
      </c>
      <c r="H407" s="71">
        <v>120</v>
      </c>
      <c r="I407" s="70">
        <v>20</v>
      </c>
      <c r="J407" s="6">
        <v>1.32E-2</v>
      </c>
      <c r="K407" s="77">
        <f t="shared" si="42"/>
        <v>1.1000000000000001E-3</v>
      </c>
      <c r="L407" s="78">
        <f t="shared" si="43"/>
        <v>6.6E-3</v>
      </c>
    </row>
    <row r="408" spans="5:12" ht="14.25" hidden="1" x14ac:dyDescent="0.15">
      <c r="E408" s="68" t="s">
        <v>46</v>
      </c>
      <c r="F408" s="70"/>
      <c r="G408" s="70">
        <v>1000000</v>
      </c>
      <c r="H408" s="70">
        <v>72</v>
      </c>
      <c r="I408" s="70">
        <v>12</v>
      </c>
      <c r="J408" s="6">
        <v>1.32E-2</v>
      </c>
      <c r="K408" s="77">
        <f t="shared" si="42"/>
        <v>1.1000000000000001E-3</v>
      </c>
      <c r="L408" s="78">
        <f t="shared" si="43"/>
        <v>6.6E-3</v>
      </c>
    </row>
    <row r="409" spans="5:12" ht="14.25" hidden="1" x14ac:dyDescent="0.15">
      <c r="E409" s="68" t="s">
        <v>56</v>
      </c>
      <c r="F409" s="70"/>
      <c r="G409" s="70">
        <v>2000000</v>
      </c>
      <c r="H409" s="70">
        <v>120</v>
      </c>
      <c r="I409" s="70">
        <v>20</v>
      </c>
      <c r="J409" s="6">
        <v>1.32E-2</v>
      </c>
      <c r="K409" s="77">
        <f t="shared" ref="K409" si="44">ROUNDDOWN(J409/12,6)</f>
        <v>1.1000000000000001E-3</v>
      </c>
      <c r="L409" s="78">
        <f t="shared" ref="L409" si="45">K409*6</f>
        <v>6.6E-3</v>
      </c>
    </row>
    <row r="410" spans="5:12" ht="14.25" hidden="1" x14ac:dyDescent="0.15">
      <c r="E410" s="68" t="s">
        <v>57</v>
      </c>
      <c r="F410" s="70"/>
      <c r="G410" s="70">
        <v>3000000</v>
      </c>
      <c r="H410" s="70">
        <v>120</v>
      </c>
      <c r="I410" s="70">
        <v>20</v>
      </c>
      <c r="J410" s="6">
        <v>1.32E-2</v>
      </c>
      <c r="K410" s="77">
        <f t="shared" ref="K410" si="46">ROUNDDOWN(J410/12,6)</f>
        <v>1.1000000000000001E-3</v>
      </c>
      <c r="L410" s="78">
        <f t="shared" ref="L410" si="47">K410*6</f>
        <v>6.6E-3</v>
      </c>
    </row>
    <row r="411" spans="5:12" ht="14.25" hidden="1" x14ac:dyDescent="0.15">
      <c r="E411" s="67" t="s">
        <v>47</v>
      </c>
      <c r="F411" s="70"/>
      <c r="G411" s="70">
        <v>2000000</v>
      </c>
      <c r="H411" s="70">
        <v>120</v>
      </c>
      <c r="I411" s="70">
        <v>20</v>
      </c>
      <c r="J411" s="6">
        <v>1.32E-2</v>
      </c>
      <c r="K411" s="77">
        <f t="shared" si="42"/>
        <v>1.1000000000000001E-3</v>
      </c>
      <c r="L411" s="78">
        <f t="shared" si="43"/>
        <v>6.6E-3</v>
      </c>
    </row>
    <row r="412" spans="5:12" ht="14.25" hidden="1" x14ac:dyDescent="0.15">
      <c r="E412" s="67" t="s">
        <v>48</v>
      </c>
      <c r="F412" s="70"/>
      <c r="G412" s="70">
        <v>18000000</v>
      </c>
      <c r="H412" s="70">
        <v>360</v>
      </c>
      <c r="I412" s="70">
        <v>60</v>
      </c>
      <c r="J412" s="6">
        <v>1.32E-2</v>
      </c>
      <c r="K412" s="77">
        <f t="shared" si="42"/>
        <v>1.1000000000000001E-3</v>
      </c>
      <c r="L412" s="78">
        <f t="shared" si="43"/>
        <v>6.6E-3</v>
      </c>
    </row>
    <row r="413" spans="5:12" ht="14.25" hidden="1" x14ac:dyDescent="0.15">
      <c r="E413" s="67" t="s">
        <v>49</v>
      </c>
      <c r="F413" s="70"/>
      <c r="G413" s="70">
        <v>19000000</v>
      </c>
      <c r="H413" s="70">
        <v>360</v>
      </c>
      <c r="I413" s="70">
        <v>60</v>
      </c>
      <c r="J413" s="6">
        <v>9.9000000000000008E-3</v>
      </c>
      <c r="K413" s="77">
        <f t="shared" si="42"/>
        <v>8.25E-4</v>
      </c>
      <c r="L413" s="78">
        <f t="shared" si="43"/>
        <v>4.9499999999999995E-3</v>
      </c>
    </row>
    <row r="414" spans="5:12" ht="14.25" hidden="1" x14ac:dyDescent="0.15">
      <c r="E414" s="67" t="s">
        <v>50</v>
      </c>
      <c r="F414" s="70"/>
      <c r="G414" s="70">
        <v>5500000</v>
      </c>
      <c r="H414" s="70">
        <v>250</v>
      </c>
      <c r="I414" s="70">
        <v>41</v>
      </c>
      <c r="J414" s="6">
        <v>1.32E-2</v>
      </c>
      <c r="K414" s="77">
        <f t="shared" ref="K414:K419" si="48">ROUNDDOWN(J414/12,6)</f>
        <v>1.1000000000000001E-3</v>
      </c>
      <c r="L414" s="78">
        <f t="shared" si="43"/>
        <v>6.6E-3</v>
      </c>
    </row>
    <row r="415" spans="5:12" ht="14.25" hidden="1" x14ac:dyDescent="0.15">
      <c r="E415" s="67" t="s">
        <v>51</v>
      </c>
      <c r="F415" s="70"/>
      <c r="G415" s="70">
        <v>2000000</v>
      </c>
      <c r="H415" s="70">
        <v>120</v>
      </c>
      <c r="I415" s="70">
        <v>20</v>
      </c>
      <c r="J415" s="6">
        <v>9.9000000000000008E-3</v>
      </c>
      <c r="K415" s="77">
        <f t="shared" si="48"/>
        <v>8.25E-4</v>
      </c>
      <c r="L415" s="78">
        <f t="shared" si="43"/>
        <v>4.9499999999999995E-3</v>
      </c>
    </row>
    <row r="416" spans="5:12" ht="14.25" hidden="1" x14ac:dyDescent="0.15">
      <c r="E416" s="67" t="s">
        <v>52</v>
      </c>
      <c r="F416" s="70"/>
      <c r="G416" s="70">
        <v>1200000</v>
      </c>
      <c r="H416" s="70">
        <v>110</v>
      </c>
      <c r="I416" s="70">
        <v>18</v>
      </c>
      <c r="J416" s="6">
        <v>1.32E-2</v>
      </c>
      <c r="K416" s="77">
        <f t="shared" si="48"/>
        <v>1.1000000000000001E-3</v>
      </c>
      <c r="L416" s="78">
        <f t="shared" si="43"/>
        <v>6.6E-3</v>
      </c>
    </row>
    <row r="417" spans="2:12" ht="14.25" hidden="1" x14ac:dyDescent="0.15">
      <c r="E417" s="67" t="s">
        <v>53</v>
      </c>
      <c r="F417" s="70"/>
      <c r="G417" s="70">
        <v>2000000</v>
      </c>
      <c r="H417" s="70">
        <v>120</v>
      </c>
      <c r="I417" s="70">
        <v>20</v>
      </c>
      <c r="J417" s="6">
        <v>1.32E-2</v>
      </c>
      <c r="K417" s="77">
        <f t="shared" si="48"/>
        <v>1.1000000000000001E-3</v>
      </c>
      <c r="L417" s="78">
        <f t="shared" si="43"/>
        <v>6.6E-3</v>
      </c>
    </row>
    <row r="418" spans="2:12" ht="14.25" hidden="1" x14ac:dyDescent="0.15">
      <c r="E418" s="67" t="s">
        <v>54</v>
      </c>
      <c r="F418" s="70"/>
      <c r="G418" s="70">
        <v>2000000</v>
      </c>
      <c r="H418" s="70">
        <v>120</v>
      </c>
      <c r="I418" s="70">
        <v>20</v>
      </c>
      <c r="J418" s="6">
        <v>1.32E-2</v>
      </c>
      <c r="K418" s="77">
        <f t="shared" si="48"/>
        <v>1.1000000000000001E-3</v>
      </c>
      <c r="L418" s="78">
        <f t="shared" si="43"/>
        <v>6.6E-3</v>
      </c>
    </row>
    <row r="419" spans="2:12" ht="15" hidden="1" thickBot="1" x14ac:dyDescent="0.2">
      <c r="E419" s="69" t="s">
        <v>55</v>
      </c>
      <c r="F419" s="72"/>
      <c r="G419" s="72">
        <v>3000000</v>
      </c>
      <c r="H419" s="72">
        <v>360</v>
      </c>
      <c r="I419" s="72">
        <v>60</v>
      </c>
      <c r="J419" s="73">
        <v>1.06E-2</v>
      </c>
      <c r="K419" s="79">
        <f t="shared" si="48"/>
        <v>8.83E-4</v>
      </c>
      <c r="L419" s="80">
        <f t="shared" si="43"/>
        <v>5.2979999999999998E-3</v>
      </c>
    </row>
    <row r="420" spans="2:12" ht="14.25" hidden="1" x14ac:dyDescent="0.15">
      <c r="B420"/>
      <c r="C420"/>
      <c r="D420"/>
      <c r="E420"/>
      <c r="F420"/>
    </row>
    <row r="421" spans="2:12" hidden="1" x14ac:dyDescent="0.15"/>
    <row r="422" spans="2:12" ht="14.25" hidden="1" x14ac:dyDescent="0.15">
      <c r="E422" s="12" t="s">
        <v>30</v>
      </c>
      <c r="F422" t="s">
        <v>31</v>
      </c>
      <c r="G422"/>
      <c r="H422"/>
      <c r="I422"/>
      <c r="J422"/>
      <c r="K422"/>
      <c r="L422"/>
    </row>
    <row r="423" spans="2:12" ht="14.25" hidden="1" x14ac:dyDescent="0.15">
      <c r="E423" s="76">
        <f>IF(INT(試算表!G5/100000)=(試算表!G5/100000),0,1)</f>
        <v>0</v>
      </c>
      <c r="F423" t="s">
        <v>33</v>
      </c>
      <c r="G423"/>
      <c r="H423"/>
      <c r="I423"/>
      <c r="J423"/>
      <c r="K423"/>
      <c r="L423"/>
    </row>
    <row r="424" spans="2:12" ht="14.25" hidden="1" x14ac:dyDescent="0.15">
      <c r="E424" s="76">
        <f>IF(INT(試算表!G6/500000)=(試算表!G6/500000),0,1)</f>
        <v>0</v>
      </c>
      <c r="F424" t="s">
        <v>32</v>
      </c>
      <c r="G424"/>
      <c r="H424"/>
      <c r="I424"/>
      <c r="J424"/>
      <c r="K424"/>
      <c r="L424"/>
    </row>
    <row r="425" spans="2:12" ht="14.25" hidden="1" x14ac:dyDescent="0.15">
      <c r="E425" s="76">
        <f>IF(INDEX(試算表!G404:G419,MATCH(G4,試算表!E404:E419,0))&gt;=G5+G6,0,1)</f>
        <v>0</v>
      </c>
      <c r="F425" s="76" t="str">
        <f>G4&amp;"貸付の限度額は、"&amp;DBCS(FIXED(INDEX(試算表!G404:G419,MATCH(G4,試算表!E404:E419,0))/10000,0))&amp;"万円です。"</f>
        <v>互助会　自動車貸付の限度額は、１００万円です。</v>
      </c>
      <c r="G425"/>
      <c r="H425"/>
      <c r="I425"/>
      <c r="J425"/>
      <c r="K425"/>
      <c r="L425"/>
    </row>
    <row r="426" spans="2:12" ht="14.25" hidden="1" x14ac:dyDescent="0.15">
      <c r="E426" s="76">
        <f>IF(INDEX(試算表!H404:H419,MATCH(G4,試算表!E404:E419,0))&gt;=G7,0,1)</f>
        <v>0</v>
      </c>
      <c r="F426" s="76" t="str">
        <f>G4&amp;"貸付の限度回数は、"&amp;DBCS(INDEX(試算表!H404:H419,MATCH(G4,試算表!E404:E419,0)))&amp;"回です。"</f>
        <v>互助会　自動車貸付の限度回数は、７２回です。</v>
      </c>
      <c r="G426"/>
      <c r="H426"/>
      <c r="I426"/>
      <c r="J426"/>
      <c r="K426"/>
      <c r="L426"/>
    </row>
    <row r="427" spans="2:12" ht="14.25" hidden="1" x14ac:dyDescent="0.15">
      <c r="E427" s="76">
        <f>IF(ISBLANK(試算表!G6),0,IF((試算表!G5+試算表!G6)/2&lt;=試算表!G5,0,1))</f>
        <v>0</v>
      </c>
      <c r="F427" t="s">
        <v>35</v>
      </c>
      <c r="G427"/>
      <c r="H427"/>
      <c r="I427"/>
      <c r="J427"/>
      <c r="K427"/>
      <c r="L427"/>
    </row>
    <row r="428" spans="2:12" ht="14.25" hidden="1" x14ac:dyDescent="0.15">
      <c r="E428" s="76">
        <f>IF(ISBLANK(試算表!G8),0,IF(試算表!G7/6&gt;=試算表!G8,0,1))</f>
        <v>0</v>
      </c>
      <c r="F428" t="s">
        <v>34</v>
      </c>
      <c r="G428"/>
      <c r="H428"/>
      <c r="I428"/>
      <c r="J428"/>
      <c r="K428"/>
      <c r="L428"/>
    </row>
    <row r="430" spans="2:12" ht="12" customHeight="1" x14ac:dyDescent="0.15"/>
    <row r="431" spans="2:12" ht="12" customHeight="1" x14ac:dyDescent="0.15"/>
    <row r="432" spans="2:1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</sheetData>
  <mergeCells count="29">
    <mergeCell ref="B10:D10"/>
    <mergeCell ref="B11:D11"/>
    <mergeCell ref="E11:F11"/>
    <mergeCell ref="L14:L15"/>
    <mergeCell ref="I11:J11"/>
    <mergeCell ref="I12:J12"/>
    <mergeCell ref="I10:J10"/>
    <mergeCell ref="B12:D12"/>
    <mergeCell ref="E12:F12"/>
    <mergeCell ref="G10:H10"/>
    <mergeCell ref="G11:H11"/>
    <mergeCell ref="G12:H12"/>
    <mergeCell ref="E10:F10"/>
    <mergeCell ref="K2:L2"/>
    <mergeCell ref="G3:I3"/>
    <mergeCell ref="G4:I4"/>
    <mergeCell ref="B3:F3"/>
    <mergeCell ref="B4:F4"/>
    <mergeCell ref="B9:L9"/>
    <mergeCell ref="B5:D6"/>
    <mergeCell ref="B7:D8"/>
    <mergeCell ref="E5:F5"/>
    <mergeCell ref="E6:F6"/>
    <mergeCell ref="E7:F7"/>
    <mergeCell ref="E8:F8"/>
    <mergeCell ref="G5:I5"/>
    <mergeCell ref="G6:I6"/>
    <mergeCell ref="G7:I7"/>
    <mergeCell ref="G8:I8"/>
  </mergeCells>
  <phoneticPr fontId="1"/>
  <dataValidations count="1">
    <dataValidation type="list" allowBlank="1" showInputMessage="1" showErrorMessage="1" sqref="G4:I4" xr:uid="{00000000-0002-0000-0000-000000000000}">
      <formula1>$E$404:$E$419</formula1>
    </dataValidation>
  </dataValidations>
  <printOptions horizontalCentered="1"/>
  <pageMargins left="0.78740157480314965" right="0.78740157480314965" top="0.78740157480314965" bottom="0.78740157480314965" header="2.6771653543307088" footer="0.59055118110236227"/>
  <pageSetup paperSize="9" orientation="portrait" blackAndWhite="1" r:id="rId1"/>
  <headerFooter>
    <oddHeader>&amp;R&amp;"ＭＳ 明朝,標準"&amp;10&amp;P 頁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試算表</vt:lpstr>
      <vt:lpstr>試算表!Print_Area</vt:lpstr>
      <vt:lpstr>試算表!Print_Titles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2016-05-27T02:29:37Z</dcterms:created>
  <dcterms:modified xsi:type="dcterms:W3CDTF">2025-02-20T06:33:38Z</dcterms:modified>
  <cp:contentStatus/>
</cp:coreProperties>
</file>